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N:\KiTuCupFest\2024\Meldeformular\"/>
    </mc:Choice>
  </mc:AlternateContent>
  <xr:revisionPtr revIDLastSave="0" documentId="8_{06DB255E-AF41-456A-82A5-DBC4678317AA}" xr6:coauthVersionLast="36" xr6:coauthVersionMax="36" xr10:uidLastSave="{00000000-0000-0000-0000-000000000000}"/>
  <bookViews>
    <workbookView xWindow="-60" yWindow="-60" windowWidth="15480" windowHeight="11640" tabRatio="500" xr2:uid="{00000000-000D-0000-FFFF-FFFF00000000}"/>
  </bookViews>
  <sheets>
    <sheet name="Anleitung" sheetId="1" r:id="rId1"/>
    <sheet name="Deckblatt" sheetId="2" r:id="rId2"/>
    <sheet name="Teilnehmer" sheetId="4" r:id="rId3"/>
    <sheet name="Kampfrichter und Übungsleiter" sheetId="5" r:id="rId4"/>
    <sheet name="Übersicht" sheetId="6" r:id="rId5"/>
    <sheet name="Leer 1" sheetId="15" state="hidden" r:id="rId6"/>
    <sheet name="Leer 2" sheetId="16" state="hidden" r:id="rId7"/>
    <sheet name="Leer 3" sheetId="17" state="hidden" r:id="rId8"/>
    <sheet name="Leer 4" sheetId="18" state="hidden" r:id="rId9"/>
    <sheet name="Kampfrichter-Fachgebiete" sheetId="10" state="hidden" r:id="rId10"/>
    <sheet name="Vereine" sheetId="12" state="hidden" r:id="rId11"/>
    <sheet name="Zahlungsarten" sheetId="14" state="hidden" r:id="rId12"/>
  </sheets>
  <definedNames>
    <definedName name="_xlnm.Print_Area" localSheetId="1">Deckblatt!$A$1:$D$96</definedName>
    <definedName name="_xlnm.Print_Titles" localSheetId="2">Teilnehmer!$2:$4</definedName>
    <definedName name="EWKNrListe">Übersicht!$A$7:$A$8</definedName>
    <definedName name="Excel_BuiltIn_Print_Area" localSheetId="2">Teilnehmer!$A:$E</definedName>
    <definedName name="Kampfrichter_Fachgebietsliste" localSheetId="9">'Kampfrichter-Fachgebiete'!$A$2:$A$12</definedName>
    <definedName name="Kampfrichter_Fachgebietsliste">'Kampfrichter-Fachgebiete'!$A$2:$A$12</definedName>
    <definedName name="Vereinsliste">Vereine!$A$1:$A$64</definedName>
    <definedName name="WkNr">Teilnehmer!$W$7:$W$8</definedName>
    <definedName name="WkNr_1">Teilnehmer!$Y$10:$Y$10</definedName>
    <definedName name="WKNr_2">Teilnehmer!$Y$7:$Y$7</definedName>
    <definedName name="WKNrListe">Übersicht!$A$7:$A$8</definedName>
    <definedName name="Zahlungsart">Zahlungsarten!$A$2:$A$3</definedName>
  </definedNames>
  <calcPr calcId="191028"/>
</workbook>
</file>

<file path=xl/calcChain.xml><?xml version="1.0" encoding="utf-8"?>
<calcChain xmlns="http://schemas.openxmlformats.org/spreadsheetml/2006/main">
  <c r="E86" i="2" l="1"/>
  <c r="E85" i="2"/>
  <c r="E84" i="2"/>
  <c r="E83" i="2"/>
  <c r="E82" i="2"/>
  <c r="E81" i="2"/>
  <c r="E80" i="2"/>
  <c r="E79" i="2"/>
  <c r="E78" i="2"/>
  <c r="B67" i="2"/>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X7" i="4"/>
  <c r="X8" i="4" s="1"/>
  <c r="X9" i="4" s="1"/>
  <c r="X10" i="4" s="1"/>
  <c r="X11" i="4" s="1"/>
  <c r="W8" i="4"/>
  <c r="W7" i="4"/>
  <c r="Y10" i="4"/>
  <c r="Y8" i="4"/>
  <c r="Y11" i="4"/>
  <c r="F6" i="4"/>
  <c r="F5" i="4"/>
  <c r="Y7" i="4"/>
  <c r="B93" i="2"/>
  <c r="B91" i="2"/>
  <c r="B2" i="1"/>
  <c r="A92" i="2"/>
  <c r="C13"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101" i="2"/>
  <c r="A1" i="1"/>
  <c r="B25" i="1"/>
  <c r="D15" i="2"/>
  <c r="D16" i="2"/>
  <c r="C20" i="2"/>
  <c r="E28" i="2"/>
  <c r="E29" i="2"/>
  <c r="E30" i="2"/>
  <c r="E31" i="2"/>
  <c r="E32" i="2"/>
  <c r="E35" i="2"/>
  <c r="C61" i="2"/>
  <c r="B95" i="2"/>
  <c r="A1" i="5"/>
  <c r="AA1" i="5"/>
  <c r="AA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D15" i="6"/>
  <c r="AA3" i="5"/>
  <c r="AA4" i="5"/>
  <c r="AA5" i="5"/>
  <c r="AA6" i="5"/>
  <c r="AA7" i="5"/>
  <c r="AA8" i="5"/>
  <c r="AA9" i="5"/>
  <c r="AA10" i="5"/>
  <c r="AA11" i="5"/>
  <c r="AA12" i="5"/>
  <c r="AA13" i="5"/>
  <c r="AA14" i="5"/>
  <c r="A2" i="4"/>
  <c r="D2" i="6"/>
  <c r="C7" i="6"/>
  <c r="C8" i="6"/>
  <c r="B23" i="6"/>
  <c r="A29" i="6"/>
  <c r="A30" i="6"/>
  <c r="E2" i="12"/>
  <c r="F2" i="12"/>
  <c r="G2" i="12"/>
  <c r="E3" i="12"/>
  <c r="F3" i="12"/>
  <c r="G3" i="12"/>
  <c r="E4" i="12"/>
  <c r="F4" i="12"/>
  <c r="G4" i="12"/>
  <c r="E5" i="12"/>
  <c r="F5" i="12"/>
  <c r="G5" i="12"/>
  <c r="E6" i="12"/>
  <c r="F6" i="12"/>
  <c r="G6" i="12"/>
  <c r="E7" i="12"/>
  <c r="E8" i="12"/>
  <c r="F8" i="12"/>
  <c r="G8" i="12"/>
  <c r="E9" i="12"/>
  <c r="F9" i="12"/>
  <c r="G9" i="12"/>
  <c r="E10" i="12"/>
  <c r="E11" i="12"/>
  <c r="F11" i="12"/>
  <c r="G11" i="12"/>
  <c r="E12" i="12"/>
  <c r="F12" i="12"/>
  <c r="G12" i="12"/>
  <c r="E13" i="12"/>
  <c r="F13" i="12"/>
  <c r="G13" i="12"/>
  <c r="E14" i="12"/>
  <c r="F14" i="12"/>
  <c r="G14" i="12"/>
  <c r="E15" i="12"/>
  <c r="F15" i="12"/>
  <c r="G15" i="12"/>
  <c r="E16" i="12"/>
  <c r="F16" i="12"/>
  <c r="G16" i="12"/>
  <c r="E17" i="12"/>
  <c r="F17" i="12"/>
  <c r="G17" i="12"/>
  <c r="E18" i="12"/>
  <c r="F18" i="12"/>
  <c r="G18" i="12"/>
  <c r="E19" i="12"/>
  <c r="F19" i="12"/>
  <c r="G19" i="12"/>
  <c r="E20" i="12"/>
  <c r="E21" i="12"/>
  <c r="E22" i="12"/>
  <c r="E23" i="12"/>
  <c r="E24" i="12"/>
  <c r="E25" i="12"/>
  <c r="E26" i="12"/>
  <c r="F26" i="12"/>
  <c r="G26" i="12"/>
  <c r="E27" i="12"/>
  <c r="F27" i="12"/>
  <c r="G27" i="12"/>
  <c r="E28" i="12"/>
  <c r="F28" i="12"/>
  <c r="G28" i="12"/>
  <c r="E29" i="12"/>
  <c r="F29" i="12"/>
  <c r="G29" i="12"/>
  <c r="E30" i="12"/>
  <c r="F30" i="12"/>
  <c r="G30" i="12"/>
  <c r="E31" i="12"/>
  <c r="F31" i="12"/>
  <c r="G31" i="12"/>
  <c r="E32" i="12"/>
  <c r="F32" i="12"/>
  <c r="G32" i="12"/>
  <c r="E33" i="12"/>
  <c r="F33" i="12"/>
  <c r="G33" i="12"/>
  <c r="E34" i="12"/>
  <c r="F34" i="12"/>
  <c r="G34" i="12"/>
  <c r="E35" i="12"/>
  <c r="F35" i="12"/>
  <c r="G35" i="12"/>
  <c r="E36" i="12"/>
  <c r="E37" i="12"/>
  <c r="F37" i="12"/>
  <c r="G37" i="12"/>
  <c r="E38" i="12"/>
  <c r="F38" i="12"/>
  <c r="G38" i="12"/>
  <c r="E39" i="12"/>
  <c r="F39" i="12"/>
  <c r="G39" i="12"/>
  <c r="E40" i="12"/>
  <c r="F40" i="12"/>
  <c r="G40" i="12"/>
  <c r="E41" i="12"/>
  <c r="F41" i="12"/>
  <c r="G41" i="12"/>
  <c r="E42" i="12"/>
  <c r="F42" i="12"/>
  <c r="G42" i="12"/>
  <c r="E43" i="12"/>
  <c r="F43" i="12"/>
  <c r="G43" i="12"/>
  <c r="E44" i="12"/>
  <c r="F44" i="12"/>
  <c r="G44" i="12"/>
  <c r="E45" i="12"/>
  <c r="F45" i="12"/>
  <c r="G45" i="12"/>
  <c r="E46" i="12"/>
  <c r="F46" i="12"/>
  <c r="G46" i="12"/>
  <c r="E47" i="12"/>
  <c r="F47" i="12"/>
  <c r="G47" i="12"/>
  <c r="E48" i="12"/>
  <c r="F48" i="12"/>
  <c r="G48" i="12"/>
  <c r="E49" i="12"/>
  <c r="F49" i="12"/>
  <c r="G49" i="12"/>
  <c r="E50" i="12"/>
  <c r="F50" i="12"/>
  <c r="G50" i="12"/>
  <c r="E51" i="12"/>
  <c r="F51" i="12"/>
  <c r="G51" i="12"/>
  <c r="E52" i="12"/>
  <c r="F52" i="12"/>
  <c r="G52" i="12"/>
  <c r="E53" i="12"/>
  <c r="F53" i="12"/>
  <c r="G53" i="12"/>
  <c r="E54" i="12"/>
  <c r="F54" i="12"/>
  <c r="G54" i="12"/>
  <c r="E55" i="12"/>
  <c r="F55" i="12"/>
  <c r="G55" i="12"/>
  <c r="E56" i="12"/>
  <c r="F56" i="12"/>
  <c r="G56" i="12"/>
  <c r="E57" i="12"/>
  <c r="F57" i="12"/>
  <c r="G57" i="12"/>
  <c r="E58" i="12"/>
  <c r="E59" i="12"/>
  <c r="F59" i="12"/>
  <c r="G59" i="12"/>
  <c r="E60" i="12"/>
  <c r="E61" i="12"/>
  <c r="F61" i="12"/>
  <c r="G61" i="12"/>
  <c r="E62" i="12"/>
  <c r="F62" i="12"/>
  <c r="G62" i="12"/>
  <c r="E63" i="12"/>
  <c r="F63" i="12"/>
  <c r="G63" i="12"/>
  <c r="E64" i="12"/>
  <c r="F64" i="12"/>
  <c r="G64" i="12"/>
  <c r="E65" i="12"/>
  <c r="F65" i="12"/>
  <c r="G65" i="12"/>
  <c r="E66" i="12"/>
  <c r="F66" i="12"/>
  <c r="G66" i="12"/>
  <c r="E67" i="12"/>
  <c r="F67" i="12"/>
  <c r="G67" i="12"/>
  <c r="E68" i="12"/>
  <c r="F68" i="12"/>
  <c r="G68" i="12"/>
  <c r="E69" i="12"/>
  <c r="E70" i="12"/>
  <c r="F70" i="12"/>
  <c r="G70" i="12"/>
  <c r="E71" i="12"/>
  <c r="F71" i="12"/>
  <c r="G71" i="12"/>
  <c r="E72" i="12"/>
  <c r="F72" i="12"/>
  <c r="G72" i="12"/>
  <c r="E73" i="12"/>
  <c r="F73" i="12"/>
  <c r="G73" i="12"/>
  <c r="E74" i="12"/>
  <c r="F74" i="12"/>
  <c r="G74" i="12"/>
  <c r="E75" i="12"/>
  <c r="F75" i="12"/>
  <c r="G75" i="12"/>
  <c r="E76" i="12"/>
  <c r="F76" i="12"/>
  <c r="G76" i="12"/>
  <c r="E77" i="12"/>
  <c r="F77" i="12"/>
  <c r="G77" i="12"/>
  <c r="E78" i="12"/>
  <c r="F78" i="12"/>
  <c r="G78" i="12"/>
  <c r="E79" i="12"/>
  <c r="F79" i="12"/>
  <c r="G79" i="12"/>
  <c r="E80" i="12"/>
  <c r="F80" i="12"/>
  <c r="G80" i="12"/>
  <c r="E81" i="12"/>
  <c r="F81" i="12"/>
  <c r="G81" i="12"/>
  <c r="E82" i="12"/>
  <c r="F82" i="12"/>
  <c r="G82" i="12"/>
  <c r="E83" i="12"/>
  <c r="F83" i="12"/>
  <c r="G83" i="12"/>
  <c r="E84" i="12"/>
  <c r="F84" i="12"/>
  <c r="G84" i="12"/>
  <c r="E85" i="12"/>
  <c r="F85" i="12"/>
  <c r="G85" i="12"/>
  <c r="E86" i="12"/>
  <c r="F86" i="12"/>
  <c r="G86" i="12"/>
  <c r="E87" i="12"/>
  <c r="F87" i="12"/>
  <c r="G87" i="12"/>
  <c r="E88" i="12"/>
  <c r="F88" i="12"/>
  <c r="G88" i="12"/>
  <c r="E89" i="12"/>
  <c r="F89" i="12"/>
  <c r="G89" i="12"/>
  <c r="E90" i="12"/>
  <c r="F90" i="12"/>
  <c r="G90" i="12"/>
  <c r="E91" i="12"/>
  <c r="F91" i="12"/>
  <c r="G91" i="12"/>
  <c r="E92" i="12"/>
  <c r="F92" i="12"/>
  <c r="G92" i="12"/>
  <c r="E93" i="12"/>
  <c r="F93" i="12"/>
  <c r="G93" i="12"/>
  <c r="E94" i="12"/>
  <c r="F94" i="12"/>
  <c r="G94" i="12"/>
  <c r="E95" i="12"/>
  <c r="F95" i="12"/>
  <c r="G95" i="12"/>
  <c r="E96" i="12"/>
  <c r="F96" i="12"/>
  <c r="G96" i="12"/>
  <c r="E97" i="12"/>
  <c r="F97" i="12"/>
  <c r="G97" i="12"/>
  <c r="E98" i="12"/>
  <c r="E99" i="12"/>
  <c r="F99" i="12"/>
  <c r="G99" i="12"/>
  <c r="E100" i="12"/>
  <c r="F100" i="12"/>
  <c r="G100" i="12"/>
  <c r="E101" i="12"/>
  <c r="F101" i="12"/>
  <c r="G101" i="12"/>
  <c r="E102" i="12"/>
  <c r="F102" i="12"/>
  <c r="G102" i="12"/>
  <c r="E103" i="12"/>
  <c r="F103" i="12"/>
  <c r="G103" i="12"/>
  <c r="E104" i="12"/>
  <c r="F104" i="12"/>
  <c r="G104" i="12"/>
  <c r="E105" i="12"/>
  <c r="E106" i="12"/>
  <c r="F106" i="12"/>
  <c r="G106" i="12"/>
  <c r="E107" i="12"/>
  <c r="F107" i="12"/>
  <c r="G107" i="12"/>
  <c r="E108" i="12"/>
  <c r="F108" i="12"/>
  <c r="G108" i="12"/>
  <c r="E109" i="12"/>
  <c r="F109" i="12"/>
  <c r="G109" i="12"/>
  <c r="E110" i="12"/>
  <c r="F110" i="12"/>
  <c r="G110" i="12"/>
  <c r="E111" i="12"/>
  <c r="E112" i="12"/>
  <c r="F112" i="12"/>
  <c r="G112" i="12"/>
  <c r="E113" i="12"/>
  <c r="F113" i="12"/>
  <c r="G113" i="12"/>
  <c r="E114" i="12"/>
  <c r="F114" i="12"/>
  <c r="G114" i="12"/>
  <c r="E115" i="12"/>
  <c r="F115" i="12"/>
  <c r="G115" i="12"/>
  <c r="E116" i="12"/>
  <c r="F116" i="12"/>
  <c r="G116" i="12"/>
  <c r="E117" i="12"/>
  <c r="F117" i="12"/>
  <c r="G117" i="12"/>
  <c r="E118" i="12"/>
  <c r="F118" i="12"/>
  <c r="G118" i="12"/>
  <c r="E119" i="12"/>
  <c r="E120" i="12"/>
  <c r="E121" i="12"/>
  <c r="F121" i="12"/>
  <c r="G121" i="12"/>
  <c r="E122" i="12"/>
  <c r="F122" i="12"/>
  <c r="G122" i="12"/>
  <c r="E123" i="12"/>
  <c r="E124" i="12"/>
  <c r="F124" i="12"/>
  <c r="G124" i="12"/>
  <c r="E125" i="12"/>
  <c r="F125" i="12"/>
  <c r="G125" i="12"/>
  <c r="E126" i="12"/>
  <c r="F126" i="12"/>
  <c r="G126" i="12"/>
  <c r="E127" i="12"/>
  <c r="F127" i="12"/>
  <c r="G127" i="12"/>
  <c r="E128" i="12"/>
  <c r="F128" i="12"/>
  <c r="G128" i="12"/>
  <c r="E129" i="12"/>
  <c r="F129" i="12"/>
  <c r="G129" i="12"/>
  <c r="E130" i="12"/>
  <c r="E131" i="12"/>
  <c r="F131" i="12"/>
  <c r="G131" i="12"/>
  <c r="E132" i="12"/>
  <c r="F132" i="12"/>
  <c r="G132" i="12"/>
  <c r="E133" i="12"/>
  <c r="F133" i="12"/>
  <c r="G133" i="12"/>
  <c r="E134" i="12"/>
  <c r="F134" i="12"/>
  <c r="G134" i="12"/>
  <c r="E135" i="12"/>
  <c r="F135" i="12"/>
  <c r="G135" i="12"/>
  <c r="E136" i="12"/>
  <c r="E137" i="12"/>
  <c r="F137" i="12"/>
  <c r="G137" i="12"/>
  <c r="E138" i="12"/>
  <c r="F138" i="12"/>
  <c r="G138" i="12"/>
  <c r="E139" i="12"/>
  <c r="F139" i="12"/>
  <c r="G139" i="12"/>
  <c r="E140" i="12"/>
  <c r="F140" i="12"/>
  <c r="G140" i="12"/>
  <c r="E141" i="12"/>
  <c r="F141" i="12"/>
  <c r="G141" i="12"/>
  <c r="E142" i="12"/>
  <c r="F142" i="12"/>
  <c r="G142" i="12"/>
  <c r="E143" i="12"/>
  <c r="F143" i="12"/>
  <c r="G143" i="12"/>
  <c r="E144" i="12"/>
  <c r="F144" i="12"/>
  <c r="G144" i="12"/>
  <c r="E145" i="12"/>
  <c r="F145" i="12"/>
  <c r="G145" i="12"/>
  <c r="E146" i="12"/>
  <c r="F146" i="12"/>
  <c r="G146" i="12"/>
  <c r="E147" i="12"/>
  <c r="E148" i="12"/>
  <c r="F148" i="12"/>
  <c r="G148" i="12"/>
  <c r="E149" i="12"/>
  <c r="F149" i="12"/>
  <c r="G149" i="12"/>
  <c r="E150" i="12"/>
  <c r="F150" i="12"/>
  <c r="G150" i="12"/>
  <c r="E151" i="12"/>
  <c r="F151" i="12"/>
  <c r="G151" i="12"/>
  <c r="E152" i="12"/>
  <c r="F152" i="12"/>
  <c r="G152" i="12"/>
  <c r="E153" i="12"/>
  <c r="F153" i="12"/>
  <c r="G153" i="12"/>
  <c r="E154" i="12"/>
  <c r="E155" i="12"/>
  <c r="F155" i="12"/>
  <c r="G155" i="12"/>
  <c r="E156" i="12"/>
  <c r="F156" i="12"/>
  <c r="G156" i="12"/>
  <c r="E157" i="12"/>
  <c r="F157" i="12"/>
  <c r="G157" i="12"/>
  <c r="E158" i="12"/>
  <c r="F158" i="12"/>
  <c r="G158" i="12"/>
  <c r="E159" i="12"/>
  <c r="F159" i="12"/>
  <c r="G159" i="12"/>
  <c r="E160" i="12"/>
  <c r="F160" i="12"/>
  <c r="G160" i="12"/>
  <c r="E161" i="12"/>
  <c r="E162" i="12"/>
  <c r="E163" i="12"/>
  <c r="F163" i="12"/>
  <c r="G163" i="12"/>
  <c r="E164" i="12"/>
  <c r="F164" i="12"/>
  <c r="G164" i="12"/>
  <c r="E165" i="12"/>
  <c r="F165" i="12"/>
  <c r="G165" i="12"/>
  <c r="E166" i="12"/>
  <c r="E167" i="12"/>
  <c r="F167" i="12"/>
  <c r="G167" i="12"/>
  <c r="E168" i="12"/>
  <c r="F168" i="12"/>
  <c r="G168" i="12"/>
  <c r="E169" i="12"/>
  <c r="F169" i="12"/>
  <c r="G169" i="12"/>
  <c r="E171" i="12"/>
  <c r="F171" i="12"/>
  <c r="G171" i="12"/>
  <c r="F172" i="12"/>
  <c r="E173" i="12"/>
  <c r="F173" i="12"/>
  <c r="G173" i="12"/>
  <c r="E174" i="12"/>
  <c r="E175" i="12"/>
  <c r="F175" i="12"/>
  <c r="G175" i="12"/>
  <c r="E176" i="12"/>
  <c r="F176" i="12"/>
  <c r="G176" i="12"/>
  <c r="E177" i="12"/>
  <c r="F177" i="12"/>
  <c r="G177" i="12"/>
  <c r="E178" i="12"/>
  <c r="F178" i="12"/>
  <c r="G178" i="12"/>
  <c r="E179" i="12"/>
  <c r="F179" i="12"/>
  <c r="G179" i="12"/>
  <c r="E180" i="12"/>
  <c r="F180" i="12"/>
  <c r="G180" i="12"/>
  <c r="E181" i="12"/>
  <c r="F181" i="12"/>
  <c r="G181" i="12"/>
  <c r="E182" i="12"/>
  <c r="F182" i="12"/>
  <c r="G182" i="12"/>
  <c r="E183" i="12"/>
  <c r="F183" i="12"/>
  <c r="G183" i="12"/>
  <c r="E184" i="12"/>
  <c r="E185" i="12"/>
  <c r="F185" i="12"/>
  <c r="G185" i="12"/>
  <c r="E186" i="12"/>
  <c r="F186" i="12"/>
  <c r="G186" i="12"/>
  <c r="E187" i="12"/>
  <c r="F187" i="12"/>
  <c r="G187" i="12"/>
  <c r="C43" i="2"/>
  <c r="C12" i="6"/>
  <c r="C9" i="6"/>
  <c r="C42" i="2"/>
  <c r="C41" i="2"/>
  <c r="C24" i="6"/>
  <c r="D24" i="6"/>
  <c r="C14" i="6"/>
  <c r="D14" i="6"/>
  <c r="C25" i="6"/>
  <c r="D25" i="6"/>
  <c r="D27" i="6"/>
  <c r="C45" i="2"/>
  <c r="C44" i="2"/>
</calcChain>
</file>

<file path=xl/sharedStrings.xml><?xml version="1.0" encoding="utf-8"?>
<sst xmlns="http://schemas.openxmlformats.org/spreadsheetml/2006/main" count="1166" uniqueCount="874">
  <si>
    <t xml:space="preserve">Liebe Mitarbeiterin, lieber Mitarbeiter im Verein, </t>
  </si>
  <si>
    <t xml:space="preserve">dieses Anmeldungsformular für Microsoft Excel soll Ihnen und den Mitarbeitern des Turngaus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</si>
  <si>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Sollten Sie beim Öffnen des Anmeldeformulars mit Excel folgende Meldungen (eine oder beide) bekommen,</t>
  </si>
  <si>
    <t>kann das Anmeldeformular nur erfolgreich ausgefüllt werden, wenn Sie "Bearbeitung aktivieren" und "Inhalt aktivieren" anklicken.</t>
  </si>
  <si>
    <t>1.</t>
  </si>
  <si>
    <t>Achtung Neu!!! Pro 5 gemeldeten Teilnehmerinnen muss 1 Kampfrichter/in namentlich genannt werden. Die Anzahl der Kampfrichter/innen wird automatisch berechnet und wird auf der Seite "Übersicht" angezeigt.</t>
  </si>
  <si>
    <t>2.</t>
  </si>
  <si>
    <t xml:space="preserve">Auf der Seite Deckblatt unbedingt die Zahlungsweise angeben. </t>
  </si>
  <si>
    <t>3.</t>
  </si>
  <si>
    <t>Durch die rechtzeitige Abgabe der Meldung ermöglichen Sie eine bessere Planung und Vorbereitung.</t>
  </si>
  <si>
    <t>Unvollständige Anmeldungen müssen wir leider unbearbeitet an Sie zurücksenden.</t>
  </si>
  <si>
    <t>Für die Höhe der Meldegebühr ist allein die Ausschreibung maßgeblich. Die aufgrund der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</si>
  <si>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Noch ein Hinweis für die Excel-Experten: wir haben die einzelnen Seiten dieser Arbeitsmappe mit einem Kennwort geschützt, so dass nur die vorgesehenen, hellgrün hinterlegten  Felder geändert werden können. Wenn Sie der Meinung sind, dass Sie andere Felder ändern müssen - haben Sie eventuell das falsche Anmeldeformular. Setzen Sie sich dann bitte mit uns in Verbindung, um das richtige Formular zu erhalten. Wenn Sie nicht Micrsoft Excel, sondern ein anderes Programm zum Ausfüllen des Formulars verwenden, wirkt der Kennwort-Schutz eventuell nicht. Achten Sie dann unbedingt darauf, nur die grün hinterlegten Felder auszufüllen, um die automatische Übernahme ihrer Anmeldung in die Wettkampf-Datenbank nicht zu gefährden.</t>
  </si>
  <si>
    <t>Erläuterung der Farb-Markierungen:</t>
  </si>
  <si>
    <t>Hellblaue Felder müssen vom Veranstalter vor Verteilung des Formulars ausgefüllt werden.</t>
  </si>
  <si>
    <t>Hellgrüne Felder müssen vom Vereinsmitarbeiter bei der Anmeldung ausgefüllt werden</t>
  </si>
  <si>
    <t>Gelbe Felder werden automatisch berechnet, wenn die blauen und grünen Felder ausgefüllt wurden</t>
  </si>
  <si>
    <t>In weißen Feldern muß auf dem Ausdruck unterschrieben werden</t>
  </si>
  <si>
    <t>Anmeldung</t>
  </si>
  <si>
    <t>An den</t>
  </si>
  <si>
    <t>Turngau Oberschwaben e.V.</t>
  </si>
  <si>
    <t>Marion Binder</t>
  </si>
  <si>
    <t>Richard Wagner Str. 28</t>
  </si>
  <si>
    <t>E-Mail Adresse:</t>
  </si>
  <si>
    <t>88339 Bad Waldsee</t>
  </si>
  <si>
    <t>AnmeldungKiTuFe@turngau-oberschwaben.de</t>
  </si>
  <si>
    <t>Veranstaltungsdaten</t>
  </si>
  <si>
    <t>Veranstalter:</t>
  </si>
  <si>
    <t>Titel:</t>
  </si>
  <si>
    <t>Untertitel:</t>
  </si>
  <si>
    <t>Termin:</t>
  </si>
  <si>
    <t>Anmeldeschluss:</t>
  </si>
  <si>
    <t>Ort:</t>
  </si>
  <si>
    <t>Ausrichter:</t>
  </si>
  <si>
    <t>Vereinsdaten</t>
  </si>
  <si>
    <t>Verein:</t>
  </si>
  <si>
    <t>Gehört Ihr Verein nicht zum Turngau Staufen e.V.,</t>
  </si>
  <si>
    <t>dann tragen Sie Ihren Verein und Turngau in die entsprechende Zeilen ein!</t>
  </si>
  <si>
    <t>anderer Verein:</t>
  </si>
  <si>
    <t>im Turngau:</t>
  </si>
  <si>
    <t>Meldeverantwortlicher</t>
  </si>
  <si>
    <t>Nachname:</t>
  </si>
  <si>
    <t>Vorname:</t>
  </si>
  <si>
    <t>Strasse:</t>
  </si>
  <si>
    <t>PLZ:</t>
  </si>
  <si>
    <t>Telefon:</t>
  </si>
  <si>
    <t>Telefax:</t>
  </si>
  <si>
    <t>eMail:</t>
  </si>
  <si>
    <t>Fest-Turnwart</t>
  </si>
  <si>
    <t>Vor- und Zuname:</t>
  </si>
  <si>
    <t>Mobil-Tel.:</t>
  </si>
  <si>
    <t>Anmeldungsübersicht</t>
  </si>
  <si>
    <t>Teilnehmer gesamt:</t>
  </si>
  <si>
    <t>Mannschaften gesamt:</t>
  </si>
  <si>
    <t>fehlende Kari/Helfer:</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</si>
  <si>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</si>
  <si>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</si>
  <si>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</si>
  <si>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</si>
  <si>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</si>
  <si>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</si>
  <si>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</si>
  <si>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</si>
  <si>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t>
  </si>
  <si>
    <t>Anmeldedatum:</t>
  </si>
  <si>
    <t>Unterschrift:</t>
  </si>
  <si>
    <t>Zahlung</t>
  </si>
  <si>
    <t>Zahlungsart:</t>
  </si>
  <si>
    <t>SEPA-Lastschriftmandat für einmalige Zahlung</t>
  </si>
  <si>
    <t>Das Meldegeld ist vom teilnehmenden Verein zu überweisen.</t>
  </si>
  <si>
    <t>Spätester Eingang: Donnerstag, 09.04.2020</t>
  </si>
  <si>
    <t>Späterer Eingang wird als Nachmeldung behandelt.</t>
  </si>
  <si>
    <t>Bitte speichern Sie diese Excel-Arbeitsmappe als Datei unter folgendem Namen:</t>
  </si>
  <si>
    <t>Wenn Sie Fragen oder Probleme mit diesem Anmeldeformular haben:</t>
  </si>
  <si>
    <t>© 2004-2015 Ing.-Büro Allmendinger, Salach.</t>
  </si>
  <si>
    <t>Wettkampf</t>
  </si>
  <si>
    <t>Bezeichnung</t>
  </si>
  <si>
    <t>WK-Nr.</t>
  </si>
  <si>
    <t>Nachname</t>
  </si>
  <si>
    <t>Vorname</t>
  </si>
  <si>
    <t>Geschlecht</t>
  </si>
  <si>
    <t>Geburtsjahr</t>
  </si>
  <si>
    <t>WK</t>
  </si>
  <si>
    <t>Geburts-jahr</t>
  </si>
  <si>
    <t>Einzel WK-Nr.</t>
  </si>
  <si>
    <t>WkNr</t>
  </si>
  <si>
    <t>Straße</t>
  </si>
  <si>
    <t>PLZ</t>
  </si>
  <si>
    <t>Ort</t>
  </si>
  <si>
    <t>Telefon</t>
  </si>
  <si>
    <t>E-Mail</t>
  </si>
  <si>
    <t>Fachgebiet</t>
  </si>
  <si>
    <t>Einsatzwunsch</t>
  </si>
  <si>
    <t>Die Zahlen auf dieser Seite werden aus Ihren Angaben auf den vorhergehenden Blättern</t>
  </si>
  <si>
    <t>automatisch errechnet</t>
  </si>
  <si>
    <t>Teilnehmer</t>
  </si>
  <si>
    <t>KiTuCup 1</t>
  </si>
  <si>
    <t>KiTuCup 2</t>
  </si>
  <si>
    <t>Gesamt</t>
  </si>
  <si>
    <t>davon relevant für Mitarbeiter-Anzahl:</t>
  </si>
  <si>
    <t>Je 1 Mitarbeiter ist zu stellen pro:</t>
  </si>
  <si>
    <t>= Anzahl Mitarbeiter (Kampfrichter):</t>
  </si>
  <si>
    <t>Anzahl namentlich gemeldeter Mitarbeiter:</t>
  </si>
  <si>
    <t>Meldegebühr pro Teilnehmer:</t>
  </si>
  <si>
    <t>Kaution pro Kari / Helfer</t>
  </si>
  <si>
    <t>Bearbeitungsgebühr bei verspäteter Anmeldung:</t>
  </si>
  <si>
    <t>Kaution pro Mitarbeiter:</t>
  </si>
  <si>
    <t>Versandkostenpauschale:</t>
  </si>
  <si>
    <t>Meldegebühr für Teilnehmer:</t>
  </si>
  <si>
    <t>Kaution für fehlende Kari /Helfer:</t>
  </si>
  <si>
    <t>Meldegebühr gesamt:</t>
  </si>
  <si>
    <t>Kitu-Cup 1</t>
  </si>
  <si>
    <t>Aerobic</t>
  </si>
  <si>
    <t>Kitu-Cup 2</t>
  </si>
  <si>
    <t>Dance</t>
  </si>
  <si>
    <t>Ausdauerlauf</t>
  </si>
  <si>
    <t>Gerätturnen männlich</t>
  </si>
  <si>
    <t>beliebig</t>
  </si>
  <si>
    <t>Gerätturnen weiblich</t>
  </si>
  <si>
    <t>Gymnastik</t>
  </si>
  <si>
    <t>Gymnastik und Tanz</t>
  </si>
  <si>
    <t>Leichtathletik</t>
  </si>
  <si>
    <t>Rhönradturnen</t>
  </si>
  <si>
    <t>TGM/TGW/SGW</t>
  </si>
  <si>
    <t>Trampolinturnen</t>
  </si>
  <si>
    <t>WK-Gymnastik</t>
  </si>
  <si>
    <t>Schlier</t>
  </si>
  <si>
    <t>Riedlingen</t>
  </si>
  <si>
    <t>verID</t>
  </si>
  <si>
    <t>verName</t>
  </si>
  <si>
    <t>verDTBKennung</t>
  </si>
  <si>
    <t>verKurzname</t>
  </si>
  <si>
    <t>verZusatz</t>
  </si>
  <si>
    <t>verZusatz2</t>
  </si>
  <si>
    <t>verZusatz3</t>
  </si>
  <si>
    <t>verZusatz4</t>
  </si>
  <si>
    <t>verPLZ</t>
  </si>
  <si>
    <t>verOrt</t>
  </si>
  <si>
    <t>Sportverein Achberg e.V.</t>
  </si>
  <si>
    <t>1408001</t>
  </si>
  <si>
    <t>SV Achberg e.V.</t>
  </si>
  <si>
    <t>88147</t>
  </si>
  <si>
    <t>Achberg</t>
  </si>
  <si>
    <t>Sportverein Aichstetten e.V.</t>
  </si>
  <si>
    <t>1408002</t>
  </si>
  <si>
    <t>SV Aichstetten e.V.</t>
  </si>
  <si>
    <t>88317</t>
  </si>
  <si>
    <t>Aichstetten</t>
  </si>
  <si>
    <t>TSG Ailingen e.V.</t>
  </si>
  <si>
    <t>1408003</t>
  </si>
  <si>
    <t>88048</t>
  </si>
  <si>
    <t>Friedrichshafen</t>
  </si>
  <si>
    <t>Turn- und Sportverein Aitrach e.V.</t>
  </si>
  <si>
    <t>1408004</t>
  </si>
  <si>
    <t>TSV Aitrach e.V.</t>
  </si>
  <si>
    <t>88319</t>
  </si>
  <si>
    <t>Aitrach</t>
  </si>
  <si>
    <t>Sportverein Alberweiler e.V.</t>
  </si>
  <si>
    <t>1408005</t>
  </si>
  <si>
    <t>SV Alberweiler e.V.</t>
  </si>
  <si>
    <t>88433</t>
  </si>
  <si>
    <t>Schemmerhofen</t>
  </si>
  <si>
    <t>Sportverein 1960 Altheim e.V.</t>
  </si>
  <si>
    <t>1408021</t>
  </si>
  <si>
    <t>SV 1960 Altheim e.V.</t>
  </si>
  <si>
    <t>Altheim</t>
  </si>
  <si>
    <t>e.V.</t>
  </si>
  <si>
    <t>Fußballverein Altheim e.V.</t>
  </si>
  <si>
    <t>1408006</t>
  </si>
  <si>
    <t>FV Altheim e.V.</t>
  </si>
  <si>
    <t>88499</t>
  </si>
  <si>
    <t>Turn- und Sportverein Altshausen e.V.</t>
  </si>
  <si>
    <t>1408007</t>
  </si>
  <si>
    <t>TSV Altshausen e.V.</t>
  </si>
  <si>
    <t>88361</t>
  </si>
  <si>
    <t>Altshausen</t>
  </si>
  <si>
    <t>Fußballverein Sportfreunde Altshausen e.V.</t>
  </si>
  <si>
    <t>1408196</t>
  </si>
  <si>
    <t>FV Sportfreunde Altshausen e.V.</t>
  </si>
  <si>
    <t>Sportverein Amtzell e.V.</t>
  </si>
  <si>
    <t>1408008</t>
  </si>
  <si>
    <t>SV Amtzell e.V.</t>
  </si>
  <si>
    <t>88279</t>
  </si>
  <si>
    <t>Amtzell</t>
  </si>
  <si>
    <t>Sportverein Andelfingen e.V.</t>
  </si>
  <si>
    <t>1408009</t>
  </si>
  <si>
    <t>SV Andelfingen e.V.</t>
  </si>
  <si>
    <t>88515</t>
  </si>
  <si>
    <t>Langenenslingen</t>
  </si>
  <si>
    <t>Sportverein Ankenreute e.V.</t>
  </si>
  <si>
    <t>1408010</t>
  </si>
  <si>
    <t>SV Ankenreute e.V.</t>
  </si>
  <si>
    <t>88281</t>
  </si>
  <si>
    <t>Sportverein Äpfingen e.V.</t>
  </si>
  <si>
    <t>1408083</t>
  </si>
  <si>
    <t>SV Äpfingen e.V.</t>
  </si>
  <si>
    <t>88437</t>
  </si>
  <si>
    <t>Maselheim-Äpfingen</t>
  </si>
  <si>
    <t>Sportgemeinschaft Argental e.V.</t>
  </si>
  <si>
    <t>1408011</t>
  </si>
  <si>
    <t>SG Argental e.V.</t>
  </si>
  <si>
    <t>88069</t>
  </si>
  <si>
    <t>Tettnang</t>
  </si>
  <si>
    <t>Sportverein Arnach e.V.</t>
  </si>
  <si>
    <t>1408012</t>
  </si>
  <si>
    <t>SV Arnach e.V.</t>
  </si>
  <si>
    <t>88410</t>
  </si>
  <si>
    <t>Bad Wurzach</t>
  </si>
  <si>
    <t>Sportverein Aßmannshardt e.V.</t>
  </si>
  <si>
    <t>1408107</t>
  </si>
  <si>
    <t>SV Aßmannshardt e.V.</t>
  </si>
  <si>
    <t>Turn- und Sportverein Attenweiler 1967 e.V.</t>
  </si>
  <si>
    <t>1408013</t>
  </si>
  <si>
    <t>TSV Attenweiler e.V.</t>
  </si>
  <si>
    <t>88448</t>
  </si>
  <si>
    <t>Attenweiler</t>
  </si>
  <si>
    <t>Sportgemeinschaft 1900 Aulendorf e.V.</t>
  </si>
  <si>
    <t>1408014</t>
  </si>
  <si>
    <t>SG Aulendorf e.V.</t>
  </si>
  <si>
    <t>88326</t>
  </si>
  <si>
    <t>Aulendorf</t>
  </si>
  <si>
    <t>Sportverein Bad Buchau e.V.</t>
  </si>
  <si>
    <t>1408015</t>
  </si>
  <si>
    <t>SV Bad Buchau e.V.</t>
  </si>
  <si>
    <t>Bad Buchau</t>
  </si>
  <si>
    <t>88422</t>
  </si>
  <si>
    <t>Turn- und Sportverein 1848 Bad Saulgau e.V.</t>
  </si>
  <si>
    <t>1408123</t>
  </si>
  <si>
    <t>TSV 1848 Bad Saulgau e.V.</t>
  </si>
  <si>
    <t>Bad Saulgau</t>
  </si>
  <si>
    <t>88348</t>
  </si>
  <si>
    <t>Faustball-Club Bad Saulgau e.V.</t>
  </si>
  <si>
    <t>1408166</t>
  </si>
  <si>
    <t>FC Bad Saulgau e.V.</t>
  </si>
  <si>
    <t>Turnverein Bad Schussenried e.V.</t>
  </si>
  <si>
    <t>1408016</t>
  </si>
  <si>
    <t>TV Bad Schussenried e.V.</t>
  </si>
  <si>
    <t>Bad Schussenried</t>
  </si>
  <si>
    <t>88427</t>
  </si>
  <si>
    <t>Turngemeinde 1848 Bad Waldsee e.V.</t>
  </si>
  <si>
    <t>1408017</t>
  </si>
  <si>
    <t>TG 1848 Bad Waldsee e.V.</t>
  </si>
  <si>
    <t>Bad Waldsee</t>
  </si>
  <si>
    <t>88339</t>
  </si>
  <si>
    <t>Turn- und Sportgemeinde 1861 Bad Wurzach e.V.</t>
  </si>
  <si>
    <t>1408018</t>
  </si>
  <si>
    <t>TSG 1861 Bad Wurzach e.V.</t>
  </si>
  <si>
    <t>88405</t>
  </si>
  <si>
    <t>Sportgemeinde Baienfurt e.V.</t>
  </si>
  <si>
    <t>1408150</t>
  </si>
  <si>
    <t>SG Baienfurt e.V.</t>
  </si>
  <si>
    <t>88255</t>
  </si>
  <si>
    <t>Baienfurt</t>
  </si>
  <si>
    <t>Sportverein Baindt 1959 e.V.</t>
  </si>
  <si>
    <t>1408020</t>
  </si>
  <si>
    <t>SV Baindt 1859 e.V.</t>
  </si>
  <si>
    <t>Baindt</t>
  </si>
  <si>
    <t>Turn- und Sportverein Berg e.V.</t>
  </si>
  <si>
    <t>1408023</t>
  </si>
  <si>
    <t>TSV Berg e.V.</t>
  </si>
  <si>
    <t>88276</t>
  </si>
  <si>
    <t>Berg</t>
  </si>
  <si>
    <t>Sportverein Bergatreute e.V.</t>
  </si>
  <si>
    <t>1408024</t>
  </si>
  <si>
    <t>SV Bergatreute e.V.</t>
  </si>
  <si>
    <t>88368</t>
  </si>
  <si>
    <t>Bergatreute</t>
  </si>
  <si>
    <t>Sportverein Betzenweiler e.V.</t>
  </si>
  <si>
    <t>1408222</t>
  </si>
  <si>
    <t>SV Betzenweiler e.V.</t>
  </si>
  <si>
    <t>Betzenweiler</t>
  </si>
  <si>
    <t>Sportverein Beuren e.V.</t>
  </si>
  <si>
    <t>1408025</t>
  </si>
  <si>
    <t>SV Beuren e.V.</t>
  </si>
  <si>
    <t>88316</t>
  </si>
  <si>
    <t>Isny</t>
  </si>
  <si>
    <t>Postsportverein Biberach e.V.</t>
  </si>
  <si>
    <t>1408026</t>
  </si>
  <si>
    <t>PSV Biberach e.V.</t>
  </si>
  <si>
    <t>88387</t>
  </si>
  <si>
    <t>Biberach</t>
  </si>
  <si>
    <t>Turngemeinde Biberach e.V.</t>
  </si>
  <si>
    <t>1408027</t>
  </si>
  <si>
    <t>88400</t>
  </si>
  <si>
    <t>Sportverein Binzwangen e.V.</t>
  </si>
  <si>
    <t>1408029</t>
  </si>
  <si>
    <t>SV Binzwangen e.V.</t>
  </si>
  <si>
    <t>88521</t>
  </si>
  <si>
    <t>Binzwangen</t>
  </si>
  <si>
    <t>Sportverein Birkenhard 1948 e.V.</t>
  </si>
  <si>
    <t>1408030</t>
  </si>
  <si>
    <t>SV Birkenhard 1848 e.V.</t>
  </si>
  <si>
    <t>88447</t>
  </si>
  <si>
    <t>Birkenhard</t>
  </si>
  <si>
    <t>Fussballclub Blau-Weiß Bellamont e.V.</t>
  </si>
  <si>
    <t>1408167</t>
  </si>
  <si>
    <t>FC Blau-Weiß Bellamont e.V.</t>
  </si>
  <si>
    <t>Blau-Weiß Bellamon</t>
  </si>
  <si>
    <t>88416</t>
  </si>
  <si>
    <t>Ochsenhausen</t>
  </si>
  <si>
    <t>Sportverein Blitzenreute e.V.</t>
  </si>
  <si>
    <t>1408031</t>
  </si>
  <si>
    <t>SV Blitzenreute e.V.</t>
  </si>
  <si>
    <t>88273</t>
  </si>
  <si>
    <t>Fronreute</t>
  </si>
  <si>
    <t>Sportclub Blönried e.V.</t>
  </si>
  <si>
    <t>1408033</t>
  </si>
  <si>
    <t>SC Blönried e.V.</t>
  </si>
  <si>
    <t>88321</t>
  </si>
  <si>
    <t>Karate-Team Bodensee e.V.</t>
  </si>
  <si>
    <t>1408223</t>
  </si>
  <si>
    <t>88045</t>
  </si>
  <si>
    <t>Turn- und Sportverein Bodnegg e.V.</t>
  </si>
  <si>
    <t>1408032</t>
  </si>
  <si>
    <t>TSV Bodnegg e.V.</t>
  </si>
  <si>
    <t>88285</t>
  </si>
  <si>
    <t>Bodnegg</t>
  </si>
  <si>
    <t>Skifreunde Bodnegg e.V.</t>
  </si>
  <si>
    <t>1408201</t>
  </si>
  <si>
    <t>Sportverein Braunenweiler e.V.</t>
  </si>
  <si>
    <t>1408203</t>
  </si>
  <si>
    <t>SV Braunenweiler e.V.</t>
  </si>
  <si>
    <t>88344</t>
  </si>
  <si>
    <t>VfL Brochenzell e.V.</t>
  </si>
  <si>
    <t>1408193</t>
  </si>
  <si>
    <t>88074</t>
  </si>
  <si>
    <t>Meckenbeuren-Brochenzell</t>
  </si>
  <si>
    <t>Sportfreunde Bussen e.V.</t>
  </si>
  <si>
    <t>1408034</t>
  </si>
  <si>
    <t>SF Bussen e.V.</t>
  </si>
  <si>
    <t>88524</t>
  </si>
  <si>
    <t>Dietershausen</t>
  </si>
  <si>
    <t>Sportgemeinde Christazhofen e.V.</t>
  </si>
  <si>
    <t>1408035</t>
  </si>
  <si>
    <t>SG Christazhofen e.V.</t>
  </si>
  <si>
    <t>88260</t>
  </si>
  <si>
    <t>Argenbühl</t>
  </si>
  <si>
    <t>Sportverein Daugendorf e.V.</t>
  </si>
  <si>
    <t>1408112</t>
  </si>
  <si>
    <t>SV Daugendorf e.V.</t>
  </si>
  <si>
    <t>Verein für Freizeitsport Deggenhausertal e.V.</t>
  </si>
  <si>
    <t>1408159</t>
  </si>
  <si>
    <t>FzS Deggenhausertal e.V.</t>
  </si>
  <si>
    <t>88693</t>
  </si>
  <si>
    <t>Deggenhausertal</t>
  </si>
  <si>
    <t>Sportverein Deuchelried e.V.</t>
  </si>
  <si>
    <t>1408169</t>
  </si>
  <si>
    <t>SV Deuchelried e.V.</t>
  </si>
  <si>
    <t>88239</t>
  </si>
  <si>
    <t>Wangen im Allgäu</t>
  </si>
  <si>
    <t>Gymnastikgruppe Deuchelried e.V.</t>
  </si>
  <si>
    <t>1408229</t>
  </si>
  <si>
    <t>Sportverein Diepoldshofen e.V.</t>
  </si>
  <si>
    <t>1408036</t>
  </si>
  <si>
    <t>SV Diepoldshofen e.V.</t>
  </si>
  <si>
    <t>88299</t>
  </si>
  <si>
    <t>Leutkirch</t>
  </si>
  <si>
    <t>Schützenverein Dieterskirch e.V.</t>
  </si>
  <si>
    <t>1408037</t>
  </si>
  <si>
    <t>88527</t>
  </si>
  <si>
    <t>Unlingen</t>
  </si>
  <si>
    <t>Sportverein Dietmanns e.V.</t>
  </si>
  <si>
    <t>1408038</t>
  </si>
  <si>
    <t>SV Dietmanns e.V.</t>
  </si>
  <si>
    <t>Sportverein Dürmentingen e.V.</t>
  </si>
  <si>
    <t>1408039</t>
  </si>
  <si>
    <t>SV Dürmentingen e.V.</t>
  </si>
  <si>
    <t>88525</t>
  </si>
  <si>
    <t>Dürmentingen</t>
  </si>
  <si>
    <t>Skiclub Ebenweiler e.V.</t>
  </si>
  <si>
    <t>1408040</t>
  </si>
  <si>
    <t>Sportverein Eberhardzell e.V.</t>
  </si>
  <si>
    <t>1408041</t>
  </si>
  <si>
    <t>SV Eberhardzell e.V.</t>
  </si>
  <si>
    <t>88436</t>
  </si>
  <si>
    <t>Eberhardzell</t>
  </si>
  <si>
    <t>Sportverein Ebersbach e.V.</t>
  </si>
  <si>
    <t>1408042</t>
  </si>
  <si>
    <t>SV Ebersbach e.V.</t>
  </si>
  <si>
    <t>88357</t>
  </si>
  <si>
    <t>Sportfreunde Egelfingen e.V.</t>
  </si>
  <si>
    <t>1408192</t>
  </si>
  <si>
    <t>SF Egelfingen e.V.</t>
  </si>
  <si>
    <t>Sportverein 1951 Eglofs e.V.</t>
  </si>
  <si>
    <t>1408043</t>
  </si>
  <si>
    <t>SV 1951 Eglofs e.V.</t>
  </si>
  <si>
    <t>Eglofs</t>
  </si>
  <si>
    <t>e:V.</t>
  </si>
  <si>
    <t>Freizeitclub Eichenau e.V.</t>
  </si>
  <si>
    <t>1408168</t>
  </si>
  <si>
    <t>Sportverein Eintracht Seekirch e.V.</t>
  </si>
  <si>
    <t>1408122</t>
  </si>
  <si>
    <t>SV Eintracht Seekirch e.V.</t>
  </si>
  <si>
    <t>Eintracht Seekirch</t>
  </si>
  <si>
    <t>Seekirch</t>
  </si>
  <si>
    <t>Turnverein Eisenharz e.V.</t>
  </si>
  <si>
    <t>1408044</t>
  </si>
  <si>
    <t>TV Eisenharz e.V.</t>
  </si>
  <si>
    <t>Argenbühl-Eisenharz</t>
  </si>
  <si>
    <t>Sportverein Ellwangen e.V.</t>
  </si>
  <si>
    <t>1408155</t>
  </si>
  <si>
    <t>SV Ellwangen e.V.</t>
  </si>
  <si>
    <t>88430</t>
  </si>
  <si>
    <t>Rot an der Rot</t>
  </si>
  <si>
    <t>TSV Eriskirch e.V.</t>
  </si>
  <si>
    <t>1408045</t>
  </si>
  <si>
    <t>88097</t>
  </si>
  <si>
    <t>Eriskirch</t>
  </si>
  <si>
    <t>Sportverein Erlenmoos e.V.</t>
  </si>
  <si>
    <t>1408046</t>
  </si>
  <si>
    <t>SV Erlenmoos e.V.</t>
  </si>
  <si>
    <t>Erlenmoos</t>
  </si>
  <si>
    <t>Turn- und Sportverein Ertingen e.V.</t>
  </si>
  <si>
    <t>1408047</t>
  </si>
  <si>
    <t>TSV Ertingen e.V.</t>
  </si>
  <si>
    <t>Ertingen</t>
  </si>
  <si>
    <t>Turn- und Sportverein Eschach e.V.</t>
  </si>
  <si>
    <t>1408048</t>
  </si>
  <si>
    <t>TSV Eschach e.V.</t>
  </si>
  <si>
    <t>88214</t>
  </si>
  <si>
    <t>Ravensburg</t>
  </si>
  <si>
    <t>Turnverein Essendorf e.V.</t>
  </si>
  <si>
    <t>1408191</t>
  </si>
  <si>
    <t>TV Essendorf e.V.</t>
  </si>
  <si>
    <t>88454</t>
  </si>
  <si>
    <t>Unteressendorf</t>
  </si>
  <si>
    <t>Sportverein Ettenkirch e.V.</t>
  </si>
  <si>
    <t>1408049</t>
  </si>
  <si>
    <t>SV Ettenkirch e.V.</t>
  </si>
  <si>
    <t>Schneelaufverein Falken Wangen e.V.</t>
  </si>
  <si>
    <t>1408154</t>
  </si>
  <si>
    <t>Falken Wangen</t>
  </si>
  <si>
    <t>Sportverein Fischbach e.V.</t>
  </si>
  <si>
    <t>1408189</t>
  </si>
  <si>
    <t>SV Fischbach e.V.</t>
  </si>
  <si>
    <t>88444</t>
  </si>
  <si>
    <t>Ummendorf</t>
  </si>
  <si>
    <t>Sportverein Fleischwangen e.V.</t>
  </si>
  <si>
    <t>1408151</t>
  </si>
  <si>
    <t>SV Fleischwangen e.V.</t>
  </si>
  <si>
    <t>88373</t>
  </si>
  <si>
    <t>Fleischwangen</t>
  </si>
  <si>
    <t>Bodensee-Schulsport-Verein Friedrichshafen e.V.</t>
  </si>
  <si>
    <t>1408052</t>
  </si>
  <si>
    <t>88023</t>
  </si>
  <si>
    <t>Sport-Club Friedrichshafen e.V.</t>
  </si>
  <si>
    <t>1408055</t>
  </si>
  <si>
    <t>SC Friedrichshafen e.V.</t>
  </si>
  <si>
    <t>Sportfreunde Friedrichshafen e.V.</t>
  </si>
  <si>
    <t>1408160</t>
  </si>
  <si>
    <t>SF Friedrichshafen e.V.</t>
  </si>
  <si>
    <t>PSG Friedrichshafen e.V.</t>
  </si>
  <si>
    <t>1408170</t>
  </si>
  <si>
    <t>VfB Friedrichshafen e.V.</t>
  </si>
  <si>
    <t>1408219</t>
  </si>
  <si>
    <t>Turnerschaft Friedrichshafen 1862 e.V.</t>
  </si>
  <si>
    <t>1408050</t>
  </si>
  <si>
    <t>TS Friedrichshafen 1862 e.V.</t>
  </si>
  <si>
    <t>88046</t>
  </si>
  <si>
    <t>FC Friedrichshafen e.V.</t>
  </si>
  <si>
    <t>1408054</t>
  </si>
  <si>
    <t>TSV Friedrichshafen-Fischbach 1914 e.V.</t>
  </si>
  <si>
    <t>1408051</t>
  </si>
  <si>
    <t>TSV Friedrichshafen-Fischbach e.V.</t>
  </si>
  <si>
    <t>Sportgemeinde Friesenhofen e.V.</t>
  </si>
  <si>
    <t>1408233</t>
  </si>
  <si>
    <t>SG Friesenhofen e.V.</t>
  </si>
  <si>
    <t>Leutkirch im Allgäu</t>
  </si>
  <si>
    <t>Sportverein Fronhofen e.V.</t>
  </si>
  <si>
    <t>1408056</t>
  </si>
  <si>
    <t>SV Fronhofen e.V.</t>
  </si>
  <si>
    <t>Sportverein Gebrazhofen e.V.</t>
  </si>
  <si>
    <t>1408057</t>
  </si>
  <si>
    <t>SV Gebrazhofen e.V.</t>
  </si>
  <si>
    <t>Leutkirch-Gebrazhofen</t>
  </si>
  <si>
    <t>Turn- und Sportverein Grünkraut e.V.</t>
  </si>
  <si>
    <t>1408058</t>
  </si>
  <si>
    <t>TSV Grünkraut e.V.</t>
  </si>
  <si>
    <t>88287</t>
  </si>
  <si>
    <t>Grünkraut</t>
  </si>
  <si>
    <t>Verein für Bewegungssport Gutenzell e.V.</t>
  </si>
  <si>
    <t>1408171</t>
  </si>
  <si>
    <t>VfB Gutenzell e.V.</t>
  </si>
  <si>
    <t>88484</t>
  </si>
  <si>
    <t>Gutenzell</t>
  </si>
  <si>
    <t>Sportgemeinschaft Haidgau e.V.</t>
  </si>
  <si>
    <t>1408059</t>
  </si>
  <si>
    <t>SG Haidgau e.V.</t>
  </si>
  <si>
    <t>Bad Wurzach- Haidgau</t>
  </si>
  <si>
    <t>Sportverein Haisterkirch e.V.</t>
  </si>
  <si>
    <t>1408060</t>
  </si>
  <si>
    <t>SV Haisterkirch e.V.</t>
  </si>
  <si>
    <t>Sportverein Haslach e.V.</t>
  </si>
  <si>
    <t>1408061</t>
  </si>
  <si>
    <t>SV Haslach e.V.</t>
  </si>
  <si>
    <t>1408062</t>
  </si>
  <si>
    <t>Haslach</t>
  </si>
  <si>
    <t>Sportverein Hauerz e.V.</t>
  </si>
  <si>
    <t>1408019</t>
  </si>
  <si>
    <t>SV Hauerz e.V.</t>
  </si>
  <si>
    <t>Sportverein Herlazhofen e.V.</t>
  </si>
  <si>
    <t>1408063</t>
  </si>
  <si>
    <t>SV Herlazhofen e.V.</t>
  </si>
  <si>
    <t>Turn- und Sportverein Hochdorf e.V.</t>
  </si>
  <si>
    <t>1408064</t>
  </si>
  <si>
    <t>TSV Hochdorf e.V.</t>
  </si>
  <si>
    <t>Hochdorf</t>
  </si>
  <si>
    <t>Turn- und Sportverein Hofs e.V.</t>
  </si>
  <si>
    <t>1408065</t>
  </si>
  <si>
    <t>TSV Hofs e.V.</t>
  </si>
  <si>
    <t>Sportverein Horgenzell e.V.</t>
  </si>
  <si>
    <t>1408066</t>
  </si>
  <si>
    <t>SV Horgenzell e.V.</t>
  </si>
  <si>
    <t>88263</t>
  </si>
  <si>
    <t>Horgenzell</t>
  </si>
  <si>
    <t>Sportverein Hoßkirch e.V.</t>
  </si>
  <si>
    <t>1408221</t>
  </si>
  <si>
    <t>SV Hoßkirch e.V.</t>
  </si>
  <si>
    <t>88374</t>
  </si>
  <si>
    <t>Hoßkirch</t>
  </si>
  <si>
    <t>Frauenturnverein Immenried e.V.</t>
  </si>
  <si>
    <t>1408074</t>
  </si>
  <si>
    <t>FTV Immenried e.V.</t>
  </si>
  <si>
    <t>88353</t>
  </si>
  <si>
    <t>Kisslegg-Immenried</t>
  </si>
  <si>
    <t>Sportverein Ingerkingen e.V.</t>
  </si>
  <si>
    <t>1408180</t>
  </si>
  <si>
    <t>SV Ingerkingen e.V.</t>
  </si>
  <si>
    <t>Ingerkingen</t>
  </si>
  <si>
    <t>SV Ingoldingen-Muttensweiler-Steinhausen 1947 e.V.</t>
  </si>
  <si>
    <t>1408092</t>
  </si>
  <si>
    <t>88456</t>
  </si>
  <si>
    <t>Ingoldingen</t>
  </si>
  <si>
    <t>Turnverein 1846 Isny e.V.</t>
  </si>
  <si>
    <t>1408068</t>
  </si>
  <si>
    <t>TV 1846 Isny e.V.</t>
  </si>
  <si>
    <t>Isny im Allgäu</t>
  </si>
  <si>
    <t>Sportgemeinschaft Ittenhausen e.V.</t>
  </si>
  <si>
    <t>1408079</t>
  </si>
  <si>
    <t>SG Ittenhausen e.V.</t>
  </si>
  <si>
    <t>Sportverein Kanzach e.V.</t>
  </si>
  <si>
    <t>1408069</t>
  </si>
  <si>
    <t>SV Kanzach e.V.</t>
  </si>
  <si>
    <t>Kanzach</t>
  </si>
  <si>
    <t>Sportverein Karsee e.V.</t>
  </si>
  <si>
    <t>1408070</t>
  </si>
  <si>
    <t>SV Karsee e.V.</t>
  </si>
  <si>
    <t>Sport- und Spielverein Kau e.V.</t>
  </si>
  <si>
    <t>1408172</t>
  </si>
  <si>
    <t>SSV Kau e.V.</t>
  </si>
  <si>
    <t>Sportverein Kehlen e.V.</t>
  </si>
  <si>
    <t>1408071</t>
  </si>
  <si>
    <t>SV Kehlen e.V.</t>
  </si>
  <si>
    <t>Meckenbeuren</t>
  </si>
  <si>
    <t>Sportverein Kirchdorf e.V.</t>
  </si>
  <si>
    <t>1408073</t>
  </si>
  <si>
    <t>SV Kirchdorf e.V.</t>
  </si>
  <si>
    <t>88457</t>
  </si>
  <si>
    <t>Kirchdorf</t>
  </si>
  <si>
    <t>Sportgemeinde 1865 Kißlegg e.V.</t>
  </si>
  <si>
    <t>1408075</t>
  </si>
  <si>
    <t>Kißlegg</t>
  </si>
  <si>
    <t>Kisslegg</t>
  </si>
  <si>
    <t>Turnverein Kressbronn e.V.</t>
  </si>
  <si>
    <t>1408077</t>
  </si>
  <si>
    <t>TV Kressbronn e.V.</t>
  </si>
  <si>
    <t>88079</t>
  </si>
  <si>
    <t>Kressbronn</t>
  </si>
  <si>
    <t>TV02 Langenargen e.V.</t>
  </si>
  <si>
    <t>1408078</t>
  </si>
  <si>
    <t>88085</t>
  </si>
  <si>
    <t>Langenargen</t>
  </si>
  <si>
    <t>Sportverein Langenenslingen e.V.</t>
  </si>
  <si>
    <t>1408173</t>
  </si>
  <si>
    <t>SV Langenenslingen e.V.</t>
  </si>
  <si>
    <t>Ertingen-Binzwangen</t>
  </si>
  <si>
    <t>Sportverein Laupertshausen e.V.</t>
  </si>
  <si>
    <t>1408080</t>
  </si>
  <si>
    <t>SV Laupertshausen e.V.</t>
  </si>
  <si>
    <t>Laupertshausen</t>
  </si>
  <si>
    <t>Turn- und Sportverein Leupolz e.V.</t>
  </si>
  <si>
    <t>1408081</t>
  </si>
  <si>
    <t>TSV Leupolz e.V.</t>
  </si>
  <si>
    <t>Wangen-Leupolz</t>
  </si>
  <si>
    <t>Turn- und Sportgemeinde 1847 Leutkirch e.V.</t>
  </si>
  <si>
    <t>1408082</t>
  </si>
  <si>
    <t>TSG 1847 Leutkirch e.V.</t>
  </si>
  <si>
    <t>Turn- und Sportgemeinschaft Maselheim-Sulmingen e.V.</t>
  </si>
  <si>
    <t>1408084</t>
  </si>
  <si>
    <t>TSG Maselheim-Sulmingen e.V.</t>
  </si>
  <si>
    <t>Maselheim</t>
  </si>
  <si>
    <t>TSV Meckenbeuren e.V.</t>
  </si>
  <si>
    <t>1408085</t>
  </si>
  <si>
    <t>Sportgemeinschaft Mettenberg e.V.</t>
  </si>
  <si>
    <t>1408086</t>
  </si>
  <si>
    <t>SG Mettenberg e.V.</t>
  </si>
  <si>
    <t>Sportclub Michelwinnaden 1977 e.V.</t>
  </si>
  <si>
    <t>1408087</t>
  </si>
  <si>
    <t>SC Michelwinnaden 1977 e.V.</t>
  </si>
  <si>
    <t>Skiclub Mittelbiberach e.V.</t>
  </si>
  <si>
    <t>1408088</t>
  </si>
  <si>
    <t>Biberach/Riss</t>
  </si>
  <si>
    <t>Fussballclub Mittelbiberach e.V.</t>
  </si>
  <si>
    <t>1408175</t>
  </si>
  <si>
    <t>FC Mittelbiberach e.V.</t>
  </si>
  <si>
    <t>88441</t>
  </si>
  <si>
    <t>Mittelbiberach</t>
  </si>
  <si>
    <t>Sportverein Mittelbuch e.V.</t>
  </si>
  <si>
    <t>1408089</t>
  </si>
  <si>
    <t>SV Mittelbuch e.V.</t>
  </si>
  <si>
    <t>Ochsenhausen-Mittelbuch</t>
  </si>
  <si>
    <t>Sportverein 1920 Mochenwangen e.V.</t>
  </si>
  <si>
    <t>1408152</t>
  </si>
  <si>
    <t>SV 1920 Mochenwangen e.V.</t>
  </si>
  <si>
    <t>Mochenwangen</t>
  </si>
  <si>
    <t>88284</t>
  </si>
  <si>
    <t>Fußballverein 1964 Molpertshaus e.V.</t>
  </si>
  <si>
    <t>1408090</t>
  </si>
  <si>
    <t>FV 1964 Molpertshaus e.V.</t>
  </si>
  <si>
    <t>Molpertshaus</t>
  </si>
  <si>
    <t>Sportclub Mühlhausen e.V.</t>
  </si>
  <si>
    <t>1408091</t>
  </si>
  <si>
    <t>SC Mühlhausen e.V.</t>
  </si>
  <si>
    <t>Eberhardzell/Mühlhausen</t>
  </si>
  <si>
    <t>Fussballverein Neufra e.V.</t>
  </si>
  <si>
    <t>1408188</t>
  </si>
  <si>
    <t>FC Neufra e.V.</t>
  </si>
  <si>
    <t>Neufra</t>
  </si>
  <si>
    <t>TSV 1925 Neukirch e.V.</t>
  </si>
  <si>
    <t>1408093</t>
  </si>
  <si>
    <t>Neukirch</t>
  </si>
  <si>
    <t>88099</t>
  </si>
  <si>
    <t>Sportverein Neuravensburg 1928 e.V.</t>
  </si>
  <si>
    <t>1408094</t>
  </si>
  <si>
    <t>SV Neuravensburg 1928 e.V.</t>
  </si>
  <si>
    <t>Wangen-Neuravensburg</t>
  </si>
  <si>
    <t>Sportgemeinde Niederwangen e.V.</t>
  </si>
  <si>
    <t>1408095</t>
  </si>
  <si>
    <t>SG Niederwangen e.V.</t>
  </si>
  <si>
    <t>Sportfreunde Oberdorf e.V.</t>
  </si>
  <si>
    <t>1408161</t>
  </si>
  <si>
    <t>SF Oberdorf e.V.</t>
  </si>
  <si>
    <t>Ski-Club Obereisenbach e.V.</t>
  </si>
  <si>
    <t>1408176</t>
  </si>
  <si>
    <t>Sportverein Oberessendorf e.V.</t>
  </si>
  <si>
    <t>1408096</t>
  </si>
  <si>
    <t>SV Oberessendorf e.V.</t>
  </si>
  <si>
    <t>Oberessendorf</t>
  </si>
  <si>
    <t>Sportverein Oberteuringen e.V.</t>
  </si>
  <si>
    <t>1408097</t>
  </si>
  <si>
    <t>SV Oberteuringen e.V.</t>
  </si>
  <si>
    <t>88094</t>
  </si>
  <si>
    <t>Oberteuringen</t>
  </si>
  <si>
    <t>Sportverein 1921 Oberzell e.V.</t>
  </si>
  <si>
    <t>1408098</t>
  </si>
  <si>
    <t>SV 1921 Oberzell e.V.</t>
  </si>
  <si>
    <t>Oberzell</t>
  </si>
  <si>
    <t>88213</t>
  </si>
  <si>
    <t>Sportverein Ochsenhausen e.V.</t>
  </si>
  <si>
    <t>1408100</t>
  </si>
  <si>
    <t>SV Ochsenhausen e.V.</t>
  </si>
  <si>
    <t>88411</t>
  </si>
  <si>
    <t>Skiclub Ochsenhausen e.V.</t>
  </si>
  <si>
    <t>1408099</t>
  </si>
  <si>
    <t>Allgemeiner Turn- und Sportverein Otterswang e.V.</t>
  </si>
  <si>
    <t>1408101</t>
  </si>
  <si>
    <t>ASV Otterswang e.V.</t>
  </si>
  <si>
    <t>Sportverein Primisweiler e.V.</t>
  </si>
  <si>
    <t>1408121</t>
  </si>
  <si>
    <t>SV Primisweiler e.V.</t>
  </si>
  <si>
    <t>Turn- und Sportverein Ratzenried e.V.</t>
  </si>
  <si>
    <t>1408102</t>
  </si>
  <si>
    <t>TSV Ratzenried e.V.</t>
  </si>
  <si>
    <t>Turn- und Sportbund 1847 Ravensburg e.V.</t>
  </si>
  <si>
    <t>1408104</t>
  </si>
  <si>
    <t>TSB 1847 Ravensburg e.V.</t>
  </si>
  <si>
    <t>88212</t>
  </si>
  <si>
    <t>Post- und Telekom-Sportverein Ravensburg e.V.</t>
  </si>
  <si>
    <t>1408106</t>
  </si>
  <si>
    <t>PTSV Ravensburg e.V.</t>
  </si>
  <si>
    <t>Radfahrer-Verein Ravensburg e.V.</t>
  </si>
  <si>
    <t>1408232</t>
  </si>
  <si>
    <t>Sportverein Reinstetten e.V.</t>
  </si>
  <si>
    <t>1408108</t>
  </si>
  <si>
    <t>SV Reinstetten e.V.</t>
  </si>
  <si>
    <t>TSV Reute e.V.</t>
  </si>
  <si>
    <t>1408109</t>
  </si>
  <si>
    <t>TSV Reute 1968 e.V.</t>
  </si>
  <si>
    <t>1408235</t>
  </si>
  <si>
    <t>Mittelbiberach/Reute</t>
  </si>
  <si>
    <t>Sportverein Riedhausen 1932 e.V.</t>
  </si>
  <si>
    <t>1408110</t>
  </si>
  <si>
    <t>SV Riedhausen 1932 e.V.</t>
  </si>
  <si>
    <t>88377</t>
  </si>
  <si>
    <t>Riedhausen</t>
  </si>
  <si>
    <t>TSV Riedlingen e.V.</t>
  </si>
  <si>
    <t>1408111</t>
  </si>
  <si>
    <t>Sportverein Ringschnait e.V.</t>
  </si>
  <si>
    <t>1408028</t>
  </si>
  <si>
    <t>SV Ringschnait e.V.</t>
  </si>
  <si>
    <t>Sportverein Rißegg 1951 e.V.</t>
  </si>
  <si>
    <t>1408113</t>
  </si>
  <si>
    <t>SV Rißegg 1951 e.V.</t>
  </si>
  <si>
    <t>Turn- und Sportgemeinde Rohrdorf e.V.</t>
  </si>
  <si>
    <t>1408114</t>
  </si>
  <si>
    <t>TSG Rohrdorf e.V.</t>
  </si>
  <si>
    <t>TSV Rot an der Rot e.V.</t>
  </si>
  <si>
    <t>1408115</t>
  </si>
  <si>
    <t>Sportverein Rottum e.V.</t>
  </si>
  <si>
    <t>1408116</t>
  </si>
  <si>
    <t>SV Rottum e.V.</t>
  </si>
  <si>
    <t>Steinhausen</t>
  </si>
  <si>
    <t>Sportverein Schemmerberg e.V.</t>
  </si>
  <si>
    <t>1408177</t>
  </si>
  <si>
    <t>SV Schemmerberg e.V.</t>
  </si>
  <si>
    <t>Schemmerhofen-Schemmerberg</t>
  </si>
  <si>
    <t>Sportverein Schemmerhofen e.V.</t>
  </si>
  <si>
    <t>1408118</t>
  </si>
  <si>
    <t>SV Schemmerhofen e.V.</t>
  </si>
  <si>
    <t>Sportverein Schmalegg e.V.</t>
  </si>
  <si>
    <t>1408119</t>
  </si>
  <si>
    <t>SV Schmalegg e.V.</t>
  </si>
  <si>
    <t>Skiclub Schnetzenhausen e.V.</t>
  </si>
  <si>
    <t>1408120</t>
  </si>
  <si>
    <t>1. Schwimmclub Ravensburg e.V.</t>
  </si>
  <si>
    <t>1408198</t>
  </si>
  <si>
    <t>Sportverein 1946 Seibranz e.V.</t>
  </si>
  <si>
    <t>1408124</t>
  </si>
  <si>
    <t>SV 1946 Seibranz e.V.</t>
  </si>
  <si>
    <t>Seibranz</t>
  </si>
  <si>
    <t>DAV Sektion Ravensburg e.V.</t>
  </si>
  <si>
    <t>1408105</t>
  </si>
  <si>
    <t>Sportverein Stafflangen e.V.</t>
  </si>
  <si>
    <t>1408125</t>
  </si>
  <si>
    <t>SV Stafflangen e.V.</t>
  </si>
  <si>
    <t>Sportverein Steinhausen/Rottum 1931 e.V.</t>
  </si>
  <si>
    <t>1408126</t>
  </si>
  <si>
    <t>SV Steinhausen/Rottum 1931 e.V.</t>
  </si>
  <si>
    <t>Hürbler Sportverein e.V.</t>
  </si>
  <si>
    <t>1408220</t>
  </si>
  <si>
    <t>Hürbler SV e.V.</t>
  </si>
  <si>
    <t>Gutenzell-Hürbel</t>
  </si>
  <si>
    <t>Sportverein Tannau e.V.</t>
  </si>
  <si>
    <t>1408127</t>
  </si>
  <si>
    <t>SV Tannau e.V.</t>
  </si>
  <si>
    <t>Sportverein Tannheim e.V.</t>
  </si>
  <si>
    <t>1408128</t>
  </si>
  <si>
    <t>SV Tannheim e.V.</t>
  </si>
  <si>
    <t>Ski + Sportclub Tettnang 1967 e.V.</t>
  </si>
  <si>
    <t>1408129</t>
  </si>
  <si>
    <t>88064</t>
  </si>
  <si>
    <t>TSV 1848 Tettnang e.V.</t>
  </si>
  <si>
    <t>1408130</t>
  </si>
  <si>
    <t>Sportclub Tettnang-Bürgermoos e.V.</t>
  </si>
  <si>
    <t>1408195</t>
  </si>
  <si>
    <t>SC Tettnang-Bürgermoos e.V.</t>
  </si>
  <si>
    <t>Turn- und Sportverein Ummendorf e.V.</t>
  </si>
  <si>
    <t>1408131</t>
  </si>
  <si>
    <t>TSV Ummendorf e.V.</t>
  </si>
  <si>
    <t>Sportverein Unlingen e.V.</t>
  </si>
  <si>
    <t>1408132</t>
  </si>
  <si>
    <t>SV Unlingen e.V.</t>
  </si>
  <si>
    <t>Turn- und Sportgemeinschaft Landjugendgruppe Unterschwarzach e.V.</t>
  </si>
  <si>
    <t>1408133</t>
  </si>
  <si>
    <t>TSG Landjugendgruppe Unterschwarzach e.V.</t>
  </si>
  <si>
    <t>Unterschwarzach</t>
  </si>
  <si>
    <t>Sportclub Unterzeil-Reichenhofen e.V.</t>
  </si>
  <si>
    <t>1408134</t>
  </si>
  <si>
    <t>SC Unterzeil-Reichenhofen e.V.</t>
  </si>
  <si>
    <t>Sportfreunde Urlau e.V.</t>
  </si>
  <si>
    <t>1408135</t>
  </si>
  <si>
    <t>SF Urlau e.V.</t>
  </si>
  <si>
    <t>Sportverein Uttenweiler e.V.</t>
  </si>
  <si>
    <t>1408165</t>
  </si>
  <si>
    <t>SV Uttenweiler e.V.</t>
  </si>
  <si>
    <t>Uttenweiler</t>
  </si>
  <si>
    <t>Verein für Gesundheitssport e.V.</t>
  </si>
  <si>
    <t>1408224</t>
  </si>
  <si>
    <t>Sportclub Vogt e.V.</t>
  </si>
  <si>
    <t>1408186</t>
  </si>
  <si>
    <t>SC Vogt e.V.</t>
  </si>
  <si>
    <t>88267</t>
  </si>
  <si>
    <t>Vogt</t>
  </si>
  <si>
    <t>Vogter Gesundheits- und Herzsport e.V.</t>
  </si>
  <si>
    <t>1408183</t>
  </si>
  <si>
    <t>Gesundheits- und Herzsport e.V.</t>
  </si>
  <si>
    <t>Allgemeiner Sportverein Waldburg e.V.</t>
  </si>
  <si>
    <t>1408137</t>
  </si>
  <si>
    <t>ASV Waldburg e.V.</t>
  </si>
  <si>
    <t>88289</t>
  </si>
  <si>
    <t>Waldburg</t>
  </si>
  <si>
    <t>Sportverein "Edelweiß" Waltershofen e.V.</t>
  </si>
  <si>
    <t>1408138</t>
  </si>
  <si>
    <t>SV "Edelweiß" Waltershofen e.V.</t>
  </si>
  <si>
    <t>Waltershofen</t>
  </si>
  <si>
    <t>Männerturngemeinde Wangen e.V.</t>
  </si>
  <si>
    <t>1408139</t>
  </si>
  <si>
    <t>MTG Wangen e.V.</t>
  </si>
  <si>
    <t>Allgemeiner Sportverein Wangen e.V.</t>
  </si>
  <si>
    <t>1408164</t>
  </si>
  <si>
    <t>ASV Wangen e.V.</t>
  </si>
  <si>
    <t>Turn- und Sportverein Warthausen e.V.</t>
  </si>
  <si>
    <t>1408140</t>
  </si>
  <si>
    <t>TSV Warthausen e.V.</t>
  </si>
  <si>
    <t>Turnverein Weingarten 1861 e.V.</t>
  </si>
  <si>
    <t>1408141</t>
  </si>
  <si>
    <t>TV Weingarten 1861 e.V.</t>
  </si>
  <si>
    <t>88250</t>
  </si>
  <si>
    <t>Weingarten</t>
  </si>
  <si>
    <t>Sportverein Weißenau e.V.</t>
  </si>
  <si>
    <t>1408143</t>
  </si>
  <si>
    <t>SV Weissenau e.V.</t>
  </si>
  <si>
    <t>Turnverein Wetzisreute-Schlier e.V.</t>
  </si>
  <si>
    <t>1408144</t>
  </si>
  <si>
    <t>TV Wetzisreute-Schlier e.V.</t>
  </si>
  <si>
    <t>Schlier-Unterankenreute</t>
  </si>
  <si>
    <t>Turn- und Sportgemeinde Wilhelmsdorf e.V.</t>
  </si>
  <si>
    <t>1408145</t>
  </si>
  <si>
    <t>TSG Wilhelmsdorf e.V.</t>
  </si>
  <si>
    <t>88271</t>
  </si>
  <si>
    <t>Wilhelmsdorf</t>
  </si>
  <si>
    <t>Sportverein Winterstettenstadt e.V.</t>
  </si>
  <si>
    <t>1408146</t>
  </si>
  <si>
    <t>SV Winterstettenstadt e.V.</t>
  </si>
  <si>
    <t>Sportverein Wolfegg e.V.</t>
  </si>
  <si>
    <t>1408147</t>
  </si>
  <si>
    <t>SV Wolfegg e.V.</t>
  </si>
  <si>
    <t>88364</t>
  </si>
  <si>
    <t>Wolfegg</t>
  </si>
  <si>
    <t>Sportverein 1956 Wolpertswende e.V.</t>
  </si>
  <si>
    <t>1408179</t>
  </si>
  <si>
    <t>SV 1956 Wolpertswende e.V.</t>
  </si>
  <si>
    <t>Wolpertswnde</t>
  </si>
  <si>
    <t>Wolpertswende</t>
  </si>
  <si>
    <t>Turn- und Sportverein Wuchzenhofen e.V.</t>
  </si>
  <si>
    <t>1408148</t>
  </si>
  <si>
    <t>TSV Wuchzenhofen e.V.</t>
  </si>
  <si>
    <t>Leutkirch-Adrazhofen</t>
  </si>
  <si>
    <t>Sportverein Zußdorf e.V.</t>
  </si>
  <si>
    <t>1408182</t>
  </si>
  <si>
    <t>SV Zußdorf e.V.</t>
  </si>
  <si>
    <t>Zußdorf</t>
  </si>
  <si>
    <t>Sportverein Zwiefaltendorf e.V.</t>
  </si>
  <si>
    <t>1408149</t>
  </si>
  <si>
    <t>SV Zwiefaltendorf e.V.</t>
  </si>
  <si>
    <t>Zwiefaltendorf</t>
  </si>
  <si>
    <t>m</t>
  </si>
  <si>
    <t>w</t>
  </si>
  <si>
    <t>Zahlungsarten</t>
  </si>
  <si>
    <t>Text</t>
  </si>
  <si>
    <t>Hinweis</t>
  </si>
  <si>
    <t>SEPA-Lastschriftmandat für wiederkehrende Zahlungen</t>
  </si>
  <si>
    <t>Nachfolgende Felder müssen nicht ausgefüllt werden.</t>
  </si>
  <si>
    <t>Dem Turngau Oberschwaben e.V. liegt ein SEPA-Lastschriftmandat für wiederkehrende Zahlungen vor.</t>
  </si>
  <si>
    <t>Bitte füllen Sie die nachfolgenden Felder aus und geben Sie diese Seite unterschrieben am Wettkampftag im Wettkampfbüro ab 
oder
senden Sie diese Seite unterschrieben als pdf-Datei im Anhang einer E-Mail an die Meldeadresse.</t>
  </si>
  <si>
    <t>KiTuCup</t>
  </si>
  <si>
    <t>Drucken Sie  das Deckblatt (einschließlich SEPA-Lastschrift-Mandat) aus und geben Sie dieses unterschrieben am Wettkampftag im Wettkampfbüro ab
oder
senden dieses Deckblatt unterschrieben als pdf-Datei im Anhang einer E-Mail an die Meldeadresse.</t>
  </si>
  <si>
    <r>
      <t xml:space="preserve">Senden Sie die </t>
    </r>
    <r>
      <rPr>
        <b/>
        <sz val="8"/>
        <rFont val="Arial"/>
        <family val="2"/>
      </rPr>
      <t>vollständig</t>
    </r>
    <r>
      <rPr>
        <sz val="8"/>
        <rFont val="Arial"/>
        <family val="2"/>
      </rPr>
      <t xml:space="preserve"> ausgefüllte Datei per E-Mail an die auf dem Deckblatt angegebene Adresse.</t>
    </r>
  </si>
  <si>
    <t>Ich ermächtige den Turngau Oberschwaben e.V, einmalig eine Zahlung von meinem Konto mittels Lastschrift einzuziehen.  Zugleich weise ich mein Kreditinstitut an, die vom Turngau Oberschwaben e.V. auf mein Konto gezogene Lastschrift einzulösen. Hinweis: Ich kann innerhalb von 8 Wochen, beginnend mit dem Belastungsdatum, die Erstattung des belasteten Betrages verlangen. Es gelten dabei die mit meinem Kreditinstitut vereinbarten Bedingungen.</t>
  </si>
  <si>
    <r>
      <t xml:space="preserve">Füllen Sie die </t>
    </r>
    <r>
      <rPr>
        <b/>
        <sz val="8"/>
        <color rgb="FF92D050"/>
        <rFont val="Arial"/>
        <family val="2"/>
      </rPr>
      <t>grün hinterlegten Felder</t>
    </r>
    <r>
      <rPr>
        <sz val="8"/>
        <rFont val="Arial"/>
        <family val="2"/>
      </rPr>
      <t xml:space="preserve"> auf allen Seiten aus und speichern sie die </t>
    </r>
    <r>
      <rPr>
        <b/>
        <sz val="8"/>
        <color rgb="FFFF0000"/>
        <rFont val="Arial"/>
        <family val="2"/>
      </rPr>
      <t>Datei unter dem Namen, der auf dem Deckblatt unten</t>
    </r>
    <r>
      <rPr>
        <sz val="8"/>
        <rFont val="Arial"/>
        <family val="2"/>
      </rPr>
      <t xml:space="preserve"> angezeigt wird.</t>
    </r>
  </si>
  <si>
    <t>Jahrgänge</t>
  </si>
  <si>
    <t>SG Kißlegg</t>
  </si>
  <si>
    <t>Ich ermächtige den Turngau Oberschwaben e.V, einmalig eine Zahlung von meinem Konto mittels Lastschrift einzuziehen. Zugleich weise ich mein Kreditinstitut an, die vom Turngau Oberschwaben e.V. auf mein Konto gezogene Lastschrift einzulösen. Hinweis: Ich kann innerhalb von 8 Wochen, beginnend mit dem Belastungsdatum, die Erstattung des belasteten Betrages verlangen. Es gelten dabei die mit meinem Kreditinstitut vereinbarten Bedingungen.</t>
  </si>
  <si>
    <t>Bitte füllen Sie die nachfolgenden Felder aus und geben Sie diese Seite unterschrieben am Wettkampftag im Wettkampfbüro ab 
oder
senden Sie diese Seite unterschrieben als pdf-Datei im Anhang einer 
E-Mail an die Meldeadresse.</t>
  </si>
  <si>
    <t>Bankinstitut</t>
  </si>
  <si>
    <t>IBAN</t>
  </si>
  <si>
    <t>Kontoinhaber</t>
  </si>
  <si>
    <t>Name Kontoinhaber</t>
  </si>
  <si>
    <t>Zusatz Kontoinhaber</t>
  </si>
  <si>
    <t>Straße u. Hausnummer</t>
  </si>
  <si>
    <t>Datum</t>
  </si>
  <si>
    <t>Unterschrift</t>
  </si>
  <si>
    <t>gültig ab:</t>
  </si>
  <si>
    <t>Anmeldung_TGOS_KiTuCup2024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</si>
</sst>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00\ [$€]\ ;\-* #,##0.00\ [$€]\ ;* \-#\ [$€]\ ;\ @\ "/>
    <numFmt numFmtId="165" formatCode="dddd\,\ dd/\ mmmm\ yyyy"/>
    <numFmt numFmtId="166" formatCode="#,##0.00&quot; €&quot;"/>
    <numFmt numFmtId="167" formatCode="d/\ mmmm\ yyyy"/>
    <numFmt numFmtId="168" formatCode="#,##0.00&quot; DM&quot;"/>
    <numFmt numFmtId="169" formatCode="#,##0.00\ [$€-1]"/>
  </numFmts>
  <fonts count="60">
    <font>
      <sz val="10"/>
      <name val="Arial"/>
      <family val="2"/>
    </font>
    <font>
      <sz val="10"/>
      <name val="Arial"/>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sz val="14"/>
      <name val="Arial"/>
      <family val="2"/>
    </font>
    <font>
      <sz val="8"/>
      <name val="Arial"/>
      <family val="2"/>
    </font>
    <font>
      <sz val="8"/>
      <name val="Arial"/>
      <family val="2"/>
    </font>
    <font>
      <sz val="8"/>
      <color indexed="10"/>
      <name val="Arial"/>
      <family val="2"/>
    </font>
    <font>
      <b/>
      <sz val="8"/>
      <name val="Arial"/>
      <family val="2"/>
    </font>
    <font>
      <u/>
      <sz val="8"/>
      <name val="Arial"/>
      <family val="2"/>
    </font>
    <font>
      <b/>
      <sz val="14"/>
      <name val="Arial"/>
      <family val="2"/>
    </font>
    <font>
      <b/>
      <sz val="10"/>
      <name val="Arial"/>
      <family val="2"/>
    </font>
    <font>
      <u/>
      <sz val="10"/>
      <color indexed="12"/>
      <name val="Arial"/>
      <family val="2"/>
    </font>
    <font>
      <u/>
      <sz val="10"/>
      <color indexed="12"/>
      <name val="Arial"/>
      <family val="2"/>
    </font>
    <font>
      <sz val="10"/>
      <color indexed="13"/>
      <name val="Arial"/>
      <family val="2"/>
    </font>
    <font>
      <sz val="8"/>
      <color indexed="43"/>
      <name val="Arial"/>
      <family val="2"/>
    </font>
    <font>
      <b/>
      <sz val="10"/>
      <color indexed="10"/>
      <name val="Arial"/>
      <family val="2"/>
    </font>
    <font>
      <b/>
      <sz val="9"/>
      <name val="Arial"/>
      <family val="2"/>
    </font>
    <font>
      <b/>
      <i/>
      <sz val="10"/>
      <name val="Arial"/>
      <family val="2"/>
    </font>
    <font>
      <sz val="10"/>
      <name val="Arial Unicode MS"/>
      <family val="2"/>
    </font>
    <font>
      <sz val="9"/>
      <name val="Arial"/>
      <family val="2"/>
    </font>
    <font>
      <sz val="9"/>
      <name val="Arial"/>
      <family val="2"/>
    </font>
    <font>
      <b/>
      <sz val="12"/>
      <color indexed="10"/>
      <name val="Arial"/>
      <family val="2"/>
    </font>
    <font>
      <sz val="6"/>
      <name val="Arial"/>
      <family val="2"/>
    </font>
    <font>
      <sz val="12"/>
      <name val="Arial"/>
      <family val="2"/>
    </font>
    <font>
      <sz val="12"/>
      <name val="Arial"/>
      <family val="2"/>
    </font>
    <font>
      <b/>
      <sz val="12"/>
      <name val="Arial"/>
      <family val="2"/>
    </font>
    <font>
      <b/>
      <sz val="8"/>
      <color indexed="10"/>
      <name val="Arial"/>
      <family val="2"/>
    </font>
    <font>
      <sz val="14"/>
      <name val="Arial"/>
      <family val="2"/>
    </font>
    <font>
      <sz val="8"/>
      <color indexed="12"/>
      <name val="Arial"/>
      <family val="2"/>
    </font>
    <font>
      <sz val="10"/>
      <name val="Arial"/>
      <family val="2"/>
    </font>
    <font>
      <b/>
      <sz val="10"/>
      <color rgb="FFFF0000"/>
      <name val="Arial"/>
      <family val="2"/>
    </font>
    <font>
      <b/>
      <sz val="8"/>
      <color rgb="FFFF0000"/>
      <name val="Arial"/>
      <family val="2"/>
    </font>
    <font>
      <b/>
      <sz val="8"/>
      <color rgb="FF92D050"/>
      <name val="Arial"/>
      <family val="2"/>
    </font>
    <font>
      <b/>
      <sz val="10"/>
      <name val="Arial"/>
      <family val="2"/>
      <charset val="1"/>
    </font>
    <font>
      <b/>
      <sz val="10"/>
      <color rgb="FFFF0000"/>
      <name val="Arial"/>
      <family val="2"/>
      <charset val="1"/>
    </font>
    <font>
      <b/>
      <sz val="8"/>
      <color rgb="FFFF0000"/>
      <name val="Arial"/>
      <family val="2"/>
      <charset val="1"/>
    </font>
    <font>
      <sz val="9"/>
      <name val="Arial"/>
      <family val="2"/>
      <charset val="1"/>
    </font>
    <font>
      <b/>
      <sz val="11"/>
      <name val="Arial"/>
      <family val="2"/>
      <charset val="1"/>
    </font>
    <font>
      <sz val="8"/>
      <name val="Arial"/>
      <family val="2"/>
      <charset val="1"/>
    </font>
    <font>
      <b/>
      <i/>
      <sz val="10"/>
      <color rgb="FFFF0000"/>
      <name val="Arial"/>
      <family val="2"/>
      <charset val="1"/>
    </font>
    <font>
      <b/>
      <i/>
      <sz val="10"/>
      <color rgb="FFFF0000"/>
      <name val="Arial"/>
      <family val="2"/>
    </font>
    <font>
      <sz val="10"/>
      <color rgb="FFFF0000"/>
      <name val="Arial"/>
      <family val="2"/>
    </font>
  </fonts>
  <fills count="29">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59"/>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43"/>
        <bgColor indexed="26"/>
      </patternFill>
    </fill>
    <fill>
      <patternFill patternType="solid">
        <fgColor indexed="13"/>
        <bgColor indexed="34"/>
      </patternFill>
    </fill>
    <fill>
      <patternFill patternType="solid">
        <fgColor indexed="15"/>
        <bgColor indexed="35"/>
      </patternFill>
    </fill>
    <fill>
      <patternFill patternType="solid">
        <fgColor rgb="FFCCFFCC"/>
        <bgColor indexed="26"/>
      </patternFill>
    </fill>
    <fill>
      <patternFill patternType="solid">
        <fgColor rgb="FFFFFF99"/>
        <bgColor rgb="FFFFFFCC"/>
      </patternFill>
    </fill>
    <fill>
      <patternFill patternType="solid">
        <fgColor rgb="FFCCFFFF"/>
        <bgColor rgb="FFCCFFCC"/>
      </patternFill>
    </fill>
    <fill>
      <patternFill patternType="solid">
        <fgColor rgb="FFCCFFCC"/>
        <bgColor rgb="FFCCFFFF"/>
      </patternFill>
    </fill>
  </fills>
  <borders count="28">
    <border>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style="thin">
        <color indexed="59"/>
      </left>
      <right style="thin">
        <color indexed="59"/>
      </right>
      <top style="thin">
        <color indexed="59"/>
      </top>
      <bottom style="thin">
        <color indexed="59"/>
      </bottom>
      <diagonal/>
    </border>
    <border>
      <left/>
      <right/>
      <top/>
      <bottom style="hair">
        <color indexed="59"/>
      </bottom>
      <diagonal/>
    </border>
    <border>
      <left/>
      <right/>
      <top style="hair">
        <color indexed="59"/>
      </top>
      <bottom style="hair">
        <color indexed="59"/>
      </bottom>
      <diagonal/>
    </border>
    <border>
      <left style="thin">
        <color indexed="59"/>
      </left>
      <right style="thin">
        <color indexed="59"/>
      </right>
      <top style="thin">
        <color indexed="59"/>
      </top>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bottom/>
      <diagonal/>
    </border>
    <border>
      <left style="thin">
        <color indexed="59"/>
      </left>
      <right style="thin">
        <color indexed="59"/>
      </right>
      <top/>
      <bottom style="dotted">
        <color indexed="59"/>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thin">
        <color indexed="59"/>
      </left>
      <right/>
      <top/>
      <bottom/>
      <diagonal/>
    </border>
    <border>
      <left/>
      <right style="thin">
        <color indexed="59"/>
      </right>
      <top/>
      <bottom/>
      <diagonal/>
    </border>
    <border>
      <left/>
      <right style="thin">
        <color indexed="59"/>
      </right>
      <top/>
      <bottom style="thin">
        <color indexed="59"/>
      </bottom>
      <diagonal/>
    </border>
    <border>
      <left style="thin">
        <color indexed="59"/>
      </left>
      <right/>
      <top style="thin">
        <color indexed="59"/>
      </top>
      <bottom style="dotted">
        <color indexed="59"/>
      </bottom>
      <diagonal/>
    </border>
    <border>
      <left style="thin">
        <color indexed="59"/>
      </left>
      <right/>
      <top style="dotted">
        <color indexed="59"/>
      </top>
      <bottom style="dotted">
        <color indexed="59"/>
      </bottom>
      <diagonal/>
    </border>
    <border>
      <left style="thin">
        <color indexed="59"/>
      </left>
      <right/>
      <top style="dotted">
        <color indexed="59"/>
      </top>
      <bottom style="thin">
        <color indexed="59"/>
      </bottom>
      <diagonal/>
    </border>
    <border>
      <left/>
      <right style="thin">
        <color rgb="FFD9D9D9"/>
      </right>
      <top/>
      <bottom/>
      <diagonal/>
    </border>
    <border>
      <left/>
      <right style="thin">
        <color rgb="FFD9D9D9"/>
      </right>
      <top style="thin">
        <color rgb="FFD9D9D9"/>
      </top>
      <bottom style="thin">
        <color rgb="FFD9D9D9"/>
      </bottom>
      <diagonal/>
    </border>
    <border>
      <left/>
      <right style="thin">
        <color rgb="FFD9D9D9"/>
      </right>
      <top style="thin">
        <color rgb="FFD9D9D9"/>
      </top>
      <bottom/>
      <diagonal/>
    </border>
    <border>
      <left/>
      <right style="thin">
        <color rgb="FFBFBFBF"/>
      </right>
      <top style="thin">
        <color rgb="FFD9D9D9"/>
      </top>
      <bottom style="thin">
        <color rgb="FFBFBFBF"/>
      </bottom>
      <diagonal/>
    </border>
    <border>
      <left style="thin">
        <color rgb="FFC0C0C0"/>
      </left>
      <right style="thin">
        <color rgb="FFC0C0C0"/>
      </right>
      <top style="thin">
        <color rgb="FFBFBFBF"/>
      </top>
      <bottom style="thin">
        <color rgb="FFC0C0C0"/>
      </bottom>
      <diagonal/>
    </border>
  </borders>
  <cellStyleXfs count="4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9" fillId="19" borderId="0" applyNumberFormat="0" applyBorder="0" applyAlignment="0" applyProtection="0"/>
    <xf numFmtId="0" fontId="15" fillId="0" borderId="2" applyNumberFormat="0" applyFill="0" applyAlignment="0" applyProtection="0"/>
    <xf numFmtId="0" fontId="10" fillId="20" borderId="0" applyNumberFormat="0" applyBorder="0" applyAlignment="0" applyProtection="0"/>
    <xf numFmtId="164" fontId="47"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16"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8" fillId="21" borderId="0" applyNumberFormat="0" applyBorder="0" applyAlignment="0" applyProtection="0"/>
    <xf numFmtId="0" fontId="17" fillId="22" borderId="0" applyNumberFormat="0" applyBorder="0" applyAlignment="0" applyProtection="0"/>
    <xf numFmtId="0" fontId="5" fillId="21" borderId="1" applyNumberFormat="0" applyAlignment="0" applyProtection="0"/>
    <xf numFmtId="0" fontId="47" fillId="21" borderId="3" applyNumberFormat="0" applyAlignment="0" applyProtection="0"/>
    <xf numFmtId="0" fontId="18" fillId="3"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9" fillId="0" borderId="0" applyNumberFormat="0" applyFill="0" applyBorder="0" applyAlignment="0" applyProtection="0"/>
  </cellStyleXfs>
  <cellXfs count="196">
    <xf numFmtId="0" fontId="0" fillId="0" borderId="0" xfId="0"/>
    <xf numFmtId="0" fontId="22" fillId="0" borderId="0" xfId="0" applyFont="1" applyAlignment="1">
      <alignment vertical="top" wrapText="1"/>
    </xf>
    <xf numFmtId="0" fontId="23" fillId="0" borderId="0" xfId="0" applyFont="1" applyAlignment="1">
      <alignment vertical="top" wrapText="1"/>
    </xf>
    <xf numFmtId="0" fontId="23" fillId="0" borderId="0" xfId="0" applyFont="1"/>
    <xf numFmtId="0" fontId="23" fillId="0" borderId="0" xfId="0" applyFont="1" applyAlignment="1">
      <alignment vertical="top"/>
    </xf>
    <xf numFmtId="0" fontId="24" fillId="0" borderId="0" xfId="0" applyFont="1" applyAlignment="1">
      <alignment wrapText="1"/>
    </xf>
    <xf numFmtId="0" fontId="23" fillId="0" borderId="0" xfId="0" applyFont="1" applyAlignment="1">
      <alignment horizontal="right"/>
    </xf>
    <xf numFmtId="0" fontId="23" fillId="0" borderId="0" xfId="0" applyFont="1" applyAlignment="1">
      <alignment horizontal="left" wrapText="1"/>
    </xf>
    <xf numFmtId="0" fontId="23" fillId="0" borderId="0" xfId="0" applyFont="1" applyAlignment="1">
      <alignment horizontal="left" vertical="center" wrapText="1"/>
    </xf>
    <xf numFmtId="0" fontId="23" fillId="0" borderId="0" xfId="0" applyFont="1" applyAlignment="1">
      <alignment horizontal="left" vertical="center"/>
    </xf>
    <xf numFmtId="0" fontId="25" fillId="0" borderId="0" xfId="0" applyFont="1" applyAlignment="1">
      <alignment horizontal="left" vertical="center"/>
    </xf>
    <xf numFmtId="0" fontId="22" fillId="0" borderId="0" xfId="0" applyFont="1" applyAlignment="1">
      <alignment vertical="center" wrapText="1"/>
    </xf>
    <xf numFmtId="0" fontId="26" fillId="0" borderId="0" xfId="0" applyFont="1" applyAlignment="1">
      <alignment horizontal="left"/>
    </xf>
    <xf numFmtId="0" fontId="22" fillId="0" borderId="0" xfId="0" applyFont="1"/>
    <xf numFmtId="0" fontId="22" fillId="6" borderId="6" xfId="0" applyFont="1" applyFill="1" applyBorder="1" applyAlignment="1">
      <alignment horizontal="center"/>
    </xf>
    <xf numFmtId="0" fontId="22" fillId="4" borderId="6" xfId="0" applyFont="1" applyFill="1" applyBorder="1" applyAlignment="1">
      <alignment horizontal="center"/>
    </xf>
    <xf numFmtId="0" fontId="22" fillId="23" borderId="6" xfId="0" applyFont="1" applyFill="1" applyBorder="1" applyAlignment="1">
      <alignment horizontal="center"/>
    </xf>
    <xf numFmtId="0" fontId="0" fillId="0" borderId="6" xfId="0" applyFill="1" applyBorder="1" applyAlignment="1">
      <alignment horizontal="center"/>
    </xf>
    <xf numFmtId="0" fontId="22" fillId="0" borderId="0" xfId="0" applyFont="1" applyFill="1" applyBorder="1"/>
    <xf numFmtId="0" fontId="0" fillId="0" borderId="0" xfId="0" applyProtection="1"/>
    <xf numFmtId="0" fontId="0" fillId="0" borderId="0" xfId="0" applyAlignment="1" applyProtection="1">
      <alignment horizontal="right"/>
    </xf>
    <xf numFmtId="0" fontId="27" fillId="0" borderId="0" xfId="0" applyFont="1" applyProtection="1"/>
    <xf numFmtId="0" fontId="0" fillId="0" borderId="0" xfId="0" applyFont="1" applyProtection="1"/>
    <xf numFmtId="0" fontId="0" fillId="0" borderId="0" xfId="0" applyFont="1" applyAlignment="1" applyProtection="1">
      <alignment horizontal="right"/>
    </xf>
    <xf numFmtId="0" fontId="0" fillId="0" borderId="0" xfId="0" applyFont="1" applyAlignment="1" applyProtection="1">
      <alignment horizontal="left"/>
    </xf>
    <xf numFmtId="0" fontId="28" fillId="0" borderId="0" xfId="0" applyFont="1" applyProtection="1"/>
    <xf numFmtId="0" fontId="28" fillId="0" borderId="0" xfId="0" applyFont="1" applyAlignment="1" applyProtection="1">
      <alignment horizontal="left"/>
    </xf>
    <xf numFmtId="0" fontId="29" fillId="0" borderId="0" xfId="33" applyFont="1" applyBorder="1" applyAlignment="1" applyProtection="1"/>
    <xf numFmtId="0" fontId="28" fillId="22" borderId="0" xfId="0" applyFont="1" applyFill="1" applyProtection="1"/>
    <xf numFmtId="0" fontId="0" fillId="22" borderId="0" xfId="0" applyFill="1" applyAlignment="1" applyProtection="1">
      <alignment horizontal="right"/>
    </xf>
    <xf numFmtId="0" fontId="0" fillId="22" borderId="0" xfId="0" applyFill="1" applyProtection="1"/>
    <xf numFmtId="0" fontId="28" fillId="24" borderId="0" xfId="0" applyFont="1" applyFill="1" applyAlignment="1" applyProtection="1">
      <alignment horizontal="center"/>
    </xf>
    <xf numFmtId="165" fontId="28" fillId="24" borderId="0" xfId="0" applyNumberFormat="1" applyFont="1" applyFill="1" applyAlignment="1" applyProtection="1">
      <alignment horizontal="center"/>
    </xf>
    <xf numFmtId="14" fontId="31" fillId="22" borderId="0" xfId="0" applyNumberFormat="1" applyFont="1" applyFill="1" applyProtection="1"/>
    <xf numFmtId="14" fontId="32" fillId="22" borderId="0" xfId="0" applyNumberFormat="1" applyFont="1" applyFill="1" applyProtection="1"/>
    <xf numFmtId="14" fontId="28" fillId="24" borderId="0" xfId="0" applyNumberFormat="1" applyFont="1" applyFill="1" applyAlignment="1" applyProtection="1">
      <alignment horizontal="center"/>
    </xf>
    <xf numFmtId="0" fontId="33" fillId="22" borderId="0" xfId="0" applyFont="1" applyFill="1" applyAlignment="1" applyProtection="1">
      <alignment horizontal="center"/>
    </xf>
    <xf numFmtId="0" fontId="34" fillId="22" borderId="0" xfId="0" applyFont="1" applyFill="1" applyAlignment="1" applyProtection="1">
      <alignment horizontal="left"/>
    </xf>
    <xf numFmtId="0" fontId="28" fillId="4" borderId="0" xfId="0" applyFont="1" applyFill="1" applyAlignment="1" applyProtection="1">
      <alignment horizontal="center"/>
    </xf>
    <xf numFmtId="49" fontId="28" fillId="4" borderId="0" xfId="0" applyNumberFormat="1" applyFont="1" applyFill="1" applyAlignment="1" applyProtection="1">
      <alignment horizontal="center"/>
      <protection locked="0"/>
    </xf>
    <xf numFmtId="49" fontId="36" fillId="4" borderId="0" xfId="0" applyNumberFormat="1" applyFont="1" applyFill="1" applyAlignment="1" applyProtection="1">
      <alignment horizontal="center"/>
      <protection locked="0"/>
    </xf>
    <xf numFmtId="49" fontId="0" fillId="4" borderId="0" xfId="0" applyNumberFormat="1" applyFill="1" applyAlignment="1" applyProtection="1">
      <alignment horizontal="center"/>
      <protection locked="0"/>
    </xf>
    <xf numFmtId="49" fontId="29" fillId="4" borderId="0" xfId="33" applyNumberFormat="1" applyFont="1" applyFill="1" applyBorder="1" applyAlignment="1" applyProtection="1">
      <alignment horizontal="center"/>
      <protection locked="0"/>
    </xf>
    <xf numFmtId="0" fontId="0" fillId="0" borderId="0" xfId="0" applyFill="1" applyProtection="1"/>
    <xf numFmtId="0" fontId="0" fillId="0" borderId="0" xfId="0" applyFill="1" applyAlignment="1" applyProtection="1">
      <alignment horizontal="right"/>
    </xf>
    <xf numFmtId="49" fontId="0" fillId="0" borderId="0" xfId="0" applyNumberFormat="1" applyFill="1" applyAlignment="1" applyProtection="1">
      <alignment horizontal="center"/>
    </xf>
    <xf numFmtId="0" fontId="35" fillId="0" borderId="0" xfId="0" applyFont="1" applyFill="1" applyProtection="1"/>
    <xf numFmtId="0" fontId="0" fillId="23" borderId="0" xfId="0" applyNumberFormat="1" applyFill="1" applyAlignment="1" applyProtection="1">
      <alignment horizontal="center"/>
    </xf>
    <xf numFmtId="0" fontId="0" fillId="23" borderId="0" xfId="0" applyFill="1" applyAlignment="1" applyProtection="1">
      <alignment horizontal="center"/>
    </xf>
    <xf numFmtId="166" fontId="28" fillId="23" borderId="0" xfId="0" applyNumberFormat="1" applyFont="1" applyFill="1" applyAlignment="1" applyProtection="1">
      <alignment horizontal="center"/>
    </xf>
    <xf numFmtId="0" fontId="37" fillId="22" borderId="0" xfId="0" applyFont="1" applyFill="1" applyAlignment="1" applyProtection="1">
      <alignment horizontal="left"/>
    </xf>
    <xf numFmtId="0" fontId="0" fillId="4" borderId="7" xfId="0" applyFill="1" applyBorder="1" applyProtection="1"/>
    <xf numFmtId="0" fontId="0" fillId="4" borderId="8" xfId="0" applyFill="1" applyBorder="1" applyProtection="1"/>
    <xf numFmtId="0" fontId="0" fillId="22" borderId="0" xfId="0" applyFill="1" applyAlignment="1" applyProtection="1">
      <alignment horizontal="center"/>
    </xf>
    <xf numFmtId="0" fontId="37" fillId="22" borderId="0" xfId="0" applyFont="1" applyFill="1" applyProtection="1"/>
    <xf numFmtId="0" fontId="37" fillId="0" borderId="0" xfId="0" applyFont="1" applyProtection="1"/>
    <xf numFmtId="14" fontId="37" fillId="22" borderId="0" xfId="0" applyNumberFormat="1" applyFont="1" applyFill="1" applyProtection="1"/>
    <xf numFmtId="0" fontId="33" fillId="22" borderId="0" xfId="0" applyFont="1" applyFill="1" applyProtection="1"/>
    <xf numFmtId="0" fontId="33" fillId="0" borderId="0" xfId="0" applyFont="1" applyFill="1" applyProtection="1"/>
    <xf numFmtId="0" fontId="0" fillId="22" borderId="0" xfId="0" applyFont="1" applyFill="1" applyAlignment="1" applyProtection="1">
      <alignment horizontal="right" vertical="center"/>
    </xf>
    <xf numFmtId="0" fontId="0" fillId="0" borderId="3" xfId="0" applyFill="1" applyBorder="1" applyProtection="1">
      <protection locked="0"/>
    </xf>
    <xf numFmtId="14" fontId="0" fillId="22" borderId="0" xfId="0" applyNumberFormat="1" applyFill="1" applyProtection="1"/>
    <xf numFmtId="0" fontId="0" fillId="0" borderId="0" xfId="0" applyFont="1" applyFill="1" applyAlignment="1" applyProtection="1"/>
    <xf numFmtId="0" fontId="23" fillId="0" borderId="0" xfId="0" applyFont="1" applyProtection="1"/>
    <xf numFmtId="0" fontId="28" fillId="0" borderId="0" xfId="0" applyFont="1" applyFill="1" applyAlignment="1" applyProtection="1"/>
    <xf numFmtId="0" fontId="40" fillId="0" borderId="0" xfId="0" applyFont="1" applyProtection="1"/>
    <xf numFmtId="0" fontId="23" fillId="0" borderId="0" xfId="0" applyFont="1" applyAlignment="1" applyProtection="1">
      <alignment horizontal="right"/>
    </xf>
    <xf numFmtId="0" fontId="23" fillId="22" borderId="14" xfId="0" applyFont="1" applyFill="1" applyBorder="1" applyAlignment="1" applyProtection="1">
      <alignment horizontal="center" wrapText="1"/>
    </xf>
    <xf numFmtId="0" fontId="0" fillId="0" borderId="0" xfId="0" applyAlignment="1" applyProtection="1">
      <alignment horizontal="center"/>
    </xf>
    <xf numFmtId="0" fontId="25" fillId="22" borderId="11" xfId="0" applyFont="1" applyFill="1" applyBorder="1" applyAlignment="1" applyProtection="1">
      <alignment horizontal="left"/>
    </xf>
    <xf numFmtId="0" fontId="25" fillId="22" borderId="11" xfId="0" applyFont="1" applyFill="1" applyBorder="1" applyProtection="1"/>
    <xf numFmtId="0" fontId="28" fillId="22" borderId="11" xfId="0" applyFont="1" applyFill="1" applyBorder="1" applyAlignment="1" applyProtection="1">
      <alignment horizontal="center"/>
    </xf>
    <xf numFmtId="0" fontId="28" fillId="22" borderId="0" xfId="0" applyFont="1" applyFill="1" applyBorder="1" applyProtection="1"/>
    <xf numFmtId="0" fontId="23" fillId="22" borderId="14" xfId="0" applyFont="1" applyFill="1" applyBorder="1" applyAlignment="1" applyProtection="1">
      <alignment wrapText="1"/>
    </xf>
    <xf numFmtId="14" fontId="23" fillId="22" borderId="14" xfId="0" applyNumberFormat="1" applyFont="1" applyFill="1" applyBorder="1" applyAlignment="1" applyProtection="1">
      <alignment horizontal="center" wrapText="1"/>
    </xf>
    <xf numFmtId="0" fontId="28" fillId="22" borderId="0" xfId="0" applyFont="1" applyFill="1" applyBorder="1" applyAlignment="1" applyProtection="1">
      <alignment wrapText="1"/>
    </xf>
    <xf numFmtId="0" fontId="0" fillId="22" borderId="0" xfId="0" applyFill="1" applyBorder="1" applyAlignment="1" applyProtection="1">
      <alignment wrapText="1"/>
    </xf>
    <xf numFmtId="0" fontId="23" fillId="22" borderId="15" xfId="0" applyFont="1" applyFill="1" applyBorder="1" applyAlignment="1" applyProtection="1">
      <alignment wrapText="1"/>
    </xf>
    <xf numFmtId="0" fontId="23" fillId="22" borderId="15" xfId="0" applyFont="1" applyFill="1" applyBorder="1" applyAlignment="1" applyProtection="1">
      <alignment horizontal="center" wrapText="1"/>
    </xf>
    <xf numFmtId="14" fontId="23" fillId="22" borderId="15" xfId="0" applyNumberFormat="1" applyFont="1" applyFill="1" applyBorder="1" applyAlignment="1" applyProtection="1">
      <alignment horizontal="center" wrapText="1"/>
    </xf>
    <xf numFmtId="0" fontId="41" fillId="4" borderId="16" xfId="0" applyFont="1" applyFill="1" applyBorder="1" applyProtection="1">
      <protection locked="0"/>
    </xf>
    <xf numFmtId="0" fontId="42" fillId="4" borderId="16" xfId="0" applyFont="1" applyFill="1" applyBorder="1" applyAlignment="1" applyProtection="1">
      <alignment horizontal="center"/>
      <protection locked="0"/>
    </xf>
    <xf numFmtId="0" fontId="41" fillId="4" borderId="16" xfId="0" applyFont="1" applyFill="1" applyBorder="1" applyAlignment="1" applyProtection="1">
      <alignment horizontal="center"/>
      <protection locked="0"/>
    </xf>
    <xf numFmtId="0" fontId="39" fillId="0" borderId="0" xfId="0" applyNumberFormat="1" applyFont="1" applyProtection="1"/>
    <xf numFmtId="0" fontId="41" fillId="0" borderId="0" xfId="0" applyFont="1" applyProtection="1"/>
    <xf numFmtId="0" fontId="42" fillId="4" borderId="16" xfId="0" applyFont="1" applyFill="1" applyBorder="1" applyProtection="1">
      <protection locked="0"/>
    </xf>
    <xf numFmtId="0" fontId="33" fillId="0" borderId="0" xfId="0" applyFont="1" applyProtection="1"/>
    <xf numFmtId="0" fontId="43" fillId="22" borderId="10" xfId="0" applyFont="1" applyFill="1" applyBorder="1" applyProtection="1"/>
    <xf numFmtId="0" fontId="0" fillId="22" borderId="11" xfId="0" applyFill="1" applyBorder="1" applyProtection="1"/>
    <xf numFmtId="0" fontId="0" fillId="22" borderId="11" xfId="0" applyFill="1" applyBorder="1" applyAlignment="1" applyProtection="1">
      <alignment horizontal="center"/>
    </xf>
    <xf numFmtId="0" fontId="0" fillId="22" borderId="12" xfId="0" applyFill="1" applyBorder="1" applyAlignment="1" applyProtection="1">
      <alignment horizontal="center"/>
    </xf>
    <xf numFmtId="0" fontId="22" fillId="22" borderId="6" xfId="0" applyFont="1" applyFill="1" applyBorder="1" applyProtection="1"/>
    <xf numFmtId="0" fontId="22" fillId="22" borderId="6" xfId="0" applyFont="1" applyFill="1" applyBorder="1" applyAlignment="1" applyProtection="1">
      <alignment horizontal="center"/>
    </xf>
    <xf numFmtId="0" fontId="44" fillId="0" borderId="0" xfId="0" applyFont="1" applyProtection="1"/>
    <xf numFmtId="0" fontId="22" fillId="0" borderId="0" xfId="0" applyFont="1" applyProtection="1"/>
    <xf numFmtId="0" fontId="30" fillId="4" borderId="16" xfId="33" applyNumberFormat="1" applyFont="1" applyFill="1" applyBorder="1" applyAlignment="1" applyProtection="1">
      <protection locked="0"/>
    </xf>
    <xf numFmtId="0" fontId="45" fillId="0" borderId="0" xfId="0" applyFont="1" applyAlignment="1" applyProtection="1">
      <alignment horizontal="left"/>
    </xf>
    <xf numFmtId="0" fontId="28" fillId="0" borderId="0" xfId="0" applyNumberFormat="1" applyFont="1" applyAlignment="1" applyProtection="1">
      <alignment horizontal="right"/>
    </xf>
    <xf numFmtId="0" fontId="38" fillId="0" borderId="0" xfId="0" applyFont="1" applyAlignment="1" applyProtection="1">
      <alignment horizontal="left"/>
    </xf>
    <xf numFmtId="0" fontId="38" fillId="0" borderId="0" xfId="0" applyFont="1" applyProtection="1"/>
    <xf numFmtId="0" fontId="38" fillId="0" borderId="0" xfId="0" applyFont="1" applyAlignment="1" applyProtection="1">
      <alignment horizontal="center"/>
    </xf>
    <xf numFmtId="0" fontId="0" fillId="6" borderId="0" xfId="0" applyFill="1" applyAlignment="1" applyProtection="1">
      <alignment horizontal="center"/>
    </xf>
    <xf numFmtId="0" fontId="0" fillId="6" borderId="0" xfId="0" applyFont="1" applyFill="1" applyProtection="1"/>
    <xf numFmtId="0" fontId="28" fillId="22" borderId="11" xfId="0" applyFont="1" applyFill="1" applyBorder="1" applyAlignment="1" applyProtection="1">
      <alignment horizontal="right"/>
    </xf>
    <xf numFmtId="0" fontId="28" fillId="23" borderId="11" xfId="0" applyFont="1" applyFill="1" applyBorder="1" applyAlignment="1" applyProtection="1">
      <alignment horizontal="center"/>
    </xf>
    <xf numFmtId="0" fontId="0" fillId="22" borderId="10" xfId="0" applyFill="1" applyBorder="1" applyProtection="1"/>
    <xf numFmtId="0" fontId="0" fillId="22" borderId="12" xfId="0" applyFill="1" applyBorder="1" applyProtection="1"/>
    <xf numFmtId="0" fontId="0" fillId="22" borderId="6" xfId="0" applyFont="1" applyFill="1" applyBorder="1" applyAlignment="1" applyProtection="1">
      <alignment horizontal="center"/>
    </xf>
    <xf numFmtId="0" fontId="0" fillId="22" borderId="17" xfId="0" applyFill="1" applyBorder="1" applyAlignment="1" applyProtection="1">
      <alignment horizontal="center"/>
    </xf>
    <xf numFmtId="0" fontId="0" fillId="22" borderId="18" xfId="0" applyFont="1" applyFill="1" applyBorder="1" applyAlignment="1" applyProtection="1"/>
    <xf numFmtId="0" fontId="0" fillId="0" borderId="13" xfId="0" applyBorder="1" applyProtection="1"/>
    <xf numFmtId="0" fontId="28" fillId="22" borderId="17" xfId="0" applyFont="1" applyFill="1" applyBorder="1" applyAlignment="1" applyProtection="1">
      <alignment horizontal="center"/>
    </xf>
    <xf numFmtId="0" fontId="28" fillId="22" borderId="18" xfId="0" applyFont="1" applyFill="1" applyBorder="1" applyAlignment="1" applyProtection="1"/>
    <xf numFmtId="0" fontId="28" fillId="23" borderId="0" xfId="0" applyFont="1" applyFill="1" applyAlignment="1" applyProtection="1">
      <alignment horizontal="center"/>
    </xf>
    <xf numFmtId="0" fontId="28" fillId="0" borderId="0" xfId="0" applyFont="1" applyFill="1" applyAlignment="1" applyProtection="1">
      <alignment horizontal="center"/>
    </xf>
    <xf numFmtId="0" fontId="28" fillId="23" borderId="13" xfId="0" applyFont="1" applyFill="1" applyBorder="1" applyAlignment="1" applyProtection="1">
      <alignment horizontal="center"/>
    </xf>
    <xf numFmtId="0" fontId="0" fillId="0" borderId="17" xfId="0" applyBorder="1" applyAlignment="1" applyProtection="1">
      <alignment horizontal="center"/>
    </xf>
    <xf numFmtId="0" fontId="0" fillId="0" borderId="18" xfId="0" applyBorder="1" applyProtection="1"/>
    <xf numFmtId="169" fontId="0" fillId="6" borderId="0" xfId="0" applyNumberFormat="1" applyFill="1" applyAlignment="1" applyProtection="1">
      <alignment horizontal="right"/>
    </xf>
    <xf numFmtId="169" fontId="0" fillId="0" borderId="0" xfId="0" applyNumberFormat="1" applyFill="1" applyAlignment="1" applyProtection="1">
      <alignment horizontal="right"/>
    </xf>
    <xf numFmtId="0" fontId="1" fillId="22" borderId="18" xfId="0" applyFont="1" applyFill="1" applyBorder="1" applyProtection="1"/>
    <xf numFmtId="169" fontId="1" fillId="6" borderId="0" xfId="0" applyNumberFormat="1" applyFont="1" applyFill="1" applyAlignment="1" applyProtection="1">
      <alignment horizontal="right"/>
    </xf>
    <xf numFmtId="0" fontId="0" fillId="22" borderId="18" xfId="0" applyFont="1" applyFill="1" applyBorder="1" applyProtection="1"/>
    <xf numFmtId="169" fontId="0" fillId="6" borderId="13" xfId="0" applyNumberFormat="1" applyFill="1" applyBorder="1" applyAlignment="1" applyProtection="1">
      <alignment horizontal="right"/>
    </xf>
    <xf numFmtId="0" fontId="0" fillId="0" borderId="17" xfId="0" applyFill="1" applyBorder="1" applyAlignment="1" applyProtection="1">
      <alignment horizontal="center"/>
    </xf>
    <xf numFmtId="0" fontId="0" fillId="0" borderId="18" xfId="0" applyFill="1" applyBorder="1" applyProtection="1"/>
    <xf numFmtId="169" fontId="0" fillId="0" borderId="13" xfId="0" applyNumberFormat="1" applyFill="1" applyBorder="1" applyAlignment="1" applyProtection="1">
      <alignment horizontal="right"/>
    </xf>
    <xf numFmtId="168" fontId="46" fillId="0" borderId="18" xfId="0" applyNumberFormat="1" applyFont="1" applyBorder="1" applyProtection="1"/>
    <xf numFmtId="168" fontId="0" fillId="0" borderId="0" xfId="0" applyNumberFormat="1" applyAlignment="1" applyProtection="1">
      <alignment horizontal="right"/>
    </xf>
    <xf numFmtId="169" fontId="0" fillId="23" borderId="0" xfId="0" applyNumberFormat="1" applyFill="1" applyAlignment="1" applyProtection="1">
      <alignment horizontal="right"/>
    </xf>
    <xf numFmtId="169" fontId="0" fillId="23" borderId="13" xfId="0" applyNumberFormat="1" applyFill="1" applyBorder="1" applyAlignment="1" applyProtection="1">
      <alignment horizontal="right"/>
    </xf>
    <xf numFmtId="0" fontId="0" fillId="22" borderId="19" xfId="0" applyFont="1" applyFill="1" applyBorder="1" applyProtection="1"/>
    <xf numFmtId="0" fontId="28" fillId="22" borderId="10" xfId="0" applyFont="1" applyFill="1" applyBorder="1" applyAlignment="1" applyProtection="1">
      <alignment horizontal="center"/>
    </xf>
    <xf numFmtId="0" fontId="28" fillId="22" borderId="11" xfId="0" applyFont="1" applyFill="1" applyBorder="1" applyProtection="1"/>
    <xf numFmtId="169" fontId="28" fillId="23" borderId="6" xfId="0" applyNumberFormat="1" applyFont="1" applyFill="1" applyBorder="1" applyAlignment="1" applyProtection="1">
      <alignment horizontal="right"/>
    </xf>
    <xf numFmtId="168" fontId="33" fillId="0" borderId="0" xfId="0" applyNumberFormat="1" applyFont="1" applyProtection="1"/>
    <xf numFmtId="0" fontId="0" fillId="0" borderId="0" xfId="0" applyFont="1"/>
    <xf numFmtId="0" fontId="0" fillId="0" borderId="0" xfId="0" applyFont="1" applyAlignment="1">
      <alignment wrapText="1"/>
    </xf>
    <xf numFmtId="0" fontId="35" fillId="0" borderId="0" xfId="0" applyFont="1"/>
    <xf numFmtId="0" fontId="0" fillId="0" borderId="0" xfId="0" applyFont="1" applyAlignment="1">
      <alignment vertical="top"/>
    </xf>
    <xf numFmtId="0" fontId="0" fillId="0" borderId="0" xfId="0" applyFont="1" applyAlignment="1">
      <alignment horizontal="left" vertical="top" wrapText="1"/>
    </xf>
    <xf numFmtId="0" fontId="28" fillId="0" borderId="0" xfId="0" applyFont="1" applyFill="1" applyAlignment="1" applyProtection="1">
      <protection hidden="1"/>
    </xf>
    <xf numFmtId="0" fontId="48" fillId="0" borderId="0" xfId="0" applyFont="1" applyFill="1" applyAlignment="1" applyProtection="1">
      <protection hidden="1"/>
    </xf>
    <xf numFmtId="0" fontId="0" fillId="0" borderId="0" xfId="0" applyProtection="1">
      <protection hidden="1"/>
    </xf>
    <xf numFmtId="0" fontId="21" fillId="0" borderId="0" xfId="0" applyFont="1" applyProtection="1">
      <protection hidden="1"/>
    </xf>
    <xf numFmtId="0" fontId="22" fillId="0" borderId="0" xfId="0" applyFont="1" applyAlignment="1">
      <alignment vertical="center"/>
    </xf>
    <xf numFmtId="0" fontId="41" fillId="4" borderId="20" xfId="0" applyFont="1" applyFill="1" applyBorder="1" applyProtection="1">
      <protection locked="0"/>
    </xf>
    <xf numFmtId="0" fontId="41" fillId="4" borderId="21" xfId="0" applyFont="1" applyFill="1" applyBorder="1" applyProtection="1">
      <protection locked="0"/>
    </xf>
    <xf numFmtId="0" fontId="41" fillId="4" borderId="22" xfId="0" applyFont="1" applyFill="1" applyBorder="1" applyProtection="1">
      <protection locked="0"/>
    </xf>
    <xf numFmtId="0" fontId="22" fillId="22" borderId="9" xfId="0" applyFont="1" applyFill="1" applyBorder="1" applyAlignment="1" applyProtection="1">
      <alignment horizontal="center"/>
    </xf>
    <xf numFmtId="0" fontId="29" fillId="4" borderId="16" xfId="33" applyNumberFormat="1" applyFont="1" applyFill="1" applyBorder="1" applyAlignment="1" applyProtection="1">
      <protection locked="0"/>
    </xf>
    <xf numFmtId="0" fontId="22" fillId="0" borderId="0" xfId="0" applyFont="1" applyAlignment="1">
      <alignment horizontal="left" vertical="top" wrapText="1"/>
    </xf>
    <xf numFmtId="0" fontId="22" fillId="0" borderId="0" xfId="0" applyFont="1" applyAlignment="1">
      <alignment vertical="top"/>
    </xf>
    <xf numFmtId="0" fontId="49" fillId="0" borderId="0" xfId="0" applyFont="1" applyAlignment="1">
      <alignment horizontal="left" vertical="top"/>
    </xf>
    <xf numFmtId="167" fontId="0" fillId="4" borderId="3" xfId="0" applyNumberFormat="1" applyFill="1" applyBorder="1" applyAlignment="1" applyProtection="1">
      <alignment horizontal="left"/>
      <protection locked="0"/>
    </xf>
    <xf numFmtId="2" fontId="41" fillId="0" borderId="0" xfId="0" applyNumberFormat="1" applyFont="1" applyProtection="1"/>
    <xf numFmtId="0" fontId="33" fillId="25" borderId="0" xfId="0" applyFont="1" applyFill="1" applyAlignment="1" applyProtection="1">
      <alignment horizontal="center"/>
      <protection locked="0"/>
    </xf>
    <xf numFmtId="0" fontId="51" fillId="26" borderId="0" xfId="0" applyFont="1" applyFill="1" applyProtection="1"/>
    <xf numFmtId="0" fontId="0" fillId="26" borderId="0" xfId="0" applyFill="1" applyAlignment="1" applyProtection="1">
      <alignment horizontal="right"/>
    </xf>
    <xf numFmtId="0" fontId="52" fillId="26" borderId="0" xfId="0" applyFont="1" applyFill="1" applyAlignment="1" applyProtection="1">
      <alignment horizontal="center"/>
    </xf>
    <xf numFmtId="0" fontId="0" fillId="26" borderId="0" xfId="0" applyFill="1" applyProtection="1"/>
    <xf numFmtId="0" fontId="53" fillId="26" borderId="0" xfId="0" applyFont="1" applyFill="1" applyAlignment="1" applyProtection="1">
      <alignment horizontal="left"/>
    </xf>
    <xf numFmtId="0" fontId="54" fillId="26" borderId="0" xfId="0" applyFont="1" applyFill="1" applyAlignment="1" applyProtection="1">
      <alignment horizontal="right"/>
    </xf>
    <xf numFmtId="0" fontId="54" fillId="26" borderId="0" xfId="0" applyFont="1" applyFill="1" applyBorder="1" applyAlignment="1" applyProtection="1">
      <alignment horizontal="left" vertical="top" wrapText="1"/>
    </xf>
    <xf numFmtId="0" fontId="54" fillId="26" borderId="0" xfId="0" applyFont="1" applyFill="1" applyAlignment="1">
      <alignment horizontal="left"/>
    </xf>
    <xf numFmtId="0" fontId="51" fillId="26" borderId="0" xfId="0" applyFont="1" applyFill="1"/>
    <xf numFmtId="0" fontId="0" fillId="26" borderId="0" xfId="0" applyFill="1" applyAlignment="1">
      <alignment horizontal="right"/>
    </xf>
    <xf numFmtId="0" fontId="0" fillId="26" borderId="0" xfId="0" applyFill="1"/>
    <xf numFmtId="0" fontId="51" fillId="26" borderId="0" xfId="0" applyFont="1" applyFill="1" applyAlignment="1">
      <alignment horizontal="left"/>
    </xf>
    <xf numFmtId="0" fontId="0" fillId="26" borderId="0" xfId="0" applyFill="1" applyAlignment="1">
      <alignment horizontal="left"/>
    </xf>
    <xf numFmtId="0" fontId="52" fillId="0" borderId="0" xfId="0" applyFont="1" applyProtection="1"/>
    <xf numFmtId="0" fontId="55" fillId="26" borderId="0" xfId="0" applyFont="1" applyFill="1" applyAlignment="1">
      <alignment horizontal="left"/>
    </xf>
    <xf numFmtId="0" fontId="0" fillId="26" borderId="23" xfId="0" applyFont="1" applyFill="1" applyBorder="1" applyAlignment="1" applyProtection="1">
      <alignment horizontal="right"/>
    </xf>
    <xf numFmtId="0" fontId="56" fillId="28" borderId="24" xfId="0" applyFont="1" applyFill="1" applyBorder="1" applyAlignment="1" applyProtection="1">
      <alignment horizontal="center"/>
      <protection locked="0"/>
    </xf>
    <xf numFmtId="0" fontId="57" fillId="0" borderId="0" xfId="0" applyFont="1" applyProtection="1"/>
    <xf numFmtId="0" fontId="51" fillId="28" borderId="23" xfId="0" applyFont="1" applyFill="1" applyBorder="1" applyAlignment="1" applyProtection="1">
      <alignment horizontal="center"/>
      <protection locked="0"/>
    </xf>
    <xf numFmtId="0" fontId="0" fillId="26" borderId="0" xfId="0" applyFill="1" applyBorder="1" applyProtection="1"/>
    <xf numFmtId="0" fontId="0" fillId="26" borderId="23" xfId="0" applyFont="1" applyFill="1" applyBorder="1" applyAlignment="1" applyProtection="1">
      <alignment horizontal="right" vertical="center" wrapText="1"/>
    </xf>
    <xf numFmtId="167" fontId="0" fillId="28" borderId="26" xfId="0" applyNumberFormat="1" applyFill="1" applyBorder="1" applyAlignment="1" applyProtection="1">
      <alignment horizontal="left"/>
      <protection locked="0"/>
    </xf>
    <xf numFmtId="0" fontId="52" fillId="26" borderId="0" xfId="0" applyFont="1" applyFill="1" applyProtection="1"/>
    <xf numFmtId="0" fontId="0" fillId="26" borderId="0" xfId="0" applyFont="1" applyFill="1" applyAlignment="1" applyProtection="1">
      <alignment horizontal="right" vertical="center"/>
    </xf>
    <xf numFmtId="0" fontId="0" fillId="0" borderId="27" xfId="0" applyBorder="1" applyProtection="1">
      <protection locked="0"/>
    </xf>
    <xf numFmtId="0" fontId="56" fillId="0" borderId="0" xfId="0" applyFont="1" applyProtection="1"/>
    <xf numFmtId="0" fontId="51" fillId="27" borderId="0" xfId="0" applyFont="1" applyFill="1" applyProtection="1">
      <protection hidden="1"/>
    </xf>
    <xf numFmtId="0" fontId="0" fillId="28" borderId="25" xfId="0" applyFont="1" applyFill="1" applyBorder="1" applyAlignment="1" applyProtection="1">
      <alignment horizontal="center"/>
      <protection locked="0"/>
    </xf>
    <xf numFmtId="0" fontId="0" fillId="28" borderId="25" xfId="0" applyFont="1" applyFill="1" applyBorder="1" applyAlignment="1" applyProtection="1">
      <alignment horizontal="center" vertical="center"/>
      <protection locked="0"/>
    </xf>
    <xf numFmtId="0" fontId="0" fillId="28" borderId="24" xfId="0" applyFont="1" applyFill="1" applyBorder="1" applyAlignment="1" applyProtection="1">
      <alignment horizontal="center"/>
      <protection locked="0"/>
    </xf>
    <xf numFmtId="0" fontId="25" fillId="28" borderId="23" xfId="0" applyFont="1" applyFill="1" applyBorder="1" applyAlignment="1" applyProtection="1">
      <alignment horizontal="center"/>
      <protection locked="0"/>
    </xf>
    <xf numFmtId="0" fontId="25" fillId="28" borderId="24" xfId="0" applyFont="1" applyFill="1" applyBorder="1" applyAlignment="1" applyProtection="1">
      <alignment horizontal="center"/>
      <protection locked="0"/>
    </xf>
    <xf numFmtId="0" fontId="58" fillId="0" borderId="0" xfId="0" applyFont="1" applyProtection="1"/>
    <xf numFmtId="0" fontId="59" fillId="0" borderId="0" xfId="0" applyFont="1" applyProtection="1"/>
    <xf numFmtId="14" fontId="0" fillId="0" borderId="0" xfId="0" applyNumberFormat="1" applyAlignment="1" applyProtection="1">
      <alignment horizontal="right"/>
    </xf>
    <xf numFmtId="0" fontId="54" fillId="26" borderId="0" xfId="0" applyFont="1" applyFill="1" applyBorder="1" applyAlignment="1" applyProtection="1">
      <alignment horizontal="left" vertical="top" wrapText="1"/>
      <protection hidden="1"/>
    </xf>
    <xf numFmtId="0" fontId="52" fillId="26" borderId="0" xfId="0" applyFont="1" applyFill="1" applyBorder="1" applyAlignment="1" applyProtection="1">
      <alignment horizontal="center" vertical="center" wrapText="1"/>
      <protection hidden="1"/>
    </xf>
    <xf numFmtId="0" fontId="25" fillId="22" borderId="11" xfId="0" applyFont="1" applyFill="1" applyBorder="1" applyAlignment="1" applyProtection="1">
      <alignment horizontal="center"/>
    </xf>
    <xf numFmtId="0" fontId="25" fillId="22" borderId="12" xfId="0" applyFont="1" applyFill="1" applyBorder="1" applyAlignment="1" applyProtection="1">
      <alignment horizontal="center"/>
    </xf>
  </cellXfs>
  <cellStyles count="45">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ccent" xfId="19" xr:uid="{00000000-0005-0000-0000-000012000000}"/>
    <cellStyle name="Accent 1" xfId="20" xr:uid="{00000000-0005-0000-0000-000013000000}"/>
    <cellStyle name="Accent 2" xfId="21" xr:uid="{00000000-0005-0000-0000-000014000000}"/>
    <cellStyle name="Accent 3" xfId="22" xr:uid="{00000000-0005-0000-0000-000015000000}"/>
    <cellStyle name="Bad" xfId="23" xr:uid="{00000000-0005-0000-0000-000016000000}"/>
    <cellStyle name="Ergebnis 1" xfId="24" xr:uid="{00000000-0005-0000-0000-000017000000}"/>
    <cellStyle name="Error" xfId="25" xr:uid="{00000000-0005-0000-0000-000018000000}"/>
    <cellStyle name="Euro" xfId="26" xr:uid="{00000000-0005-0000-0000-000019000000}"/>
    <cellStyle name="Footnote" xfId="27" xr:uid="{00000000-0005-0000-0000-00001A000000}"/>
    <cellStyle name="Good" xfId="28" xr:uid="{00000000-0005-0000-0000-00001B000000}"/>
    <cellStyle name="Gut" xfId="29" xr:uid="{00000000-0005-0000-0000-00001C000000}"/>
    <cellStyle name="Heading" xfId="30" xr:uid="{00000000-0005-0000-0000-00001D000000}"/>
    <cellStyle name="Heading 1" xfId="31" xr:uid="{00000000-0005-0000-0000-00001E000000}"/>
    <cellStyle name="Heading 2" xfId="32" xr:uid="{00000000-0005-0000-0000-00001F000000}"/>
    <cellStyle name="Link" xfId="33" builtinId="8"/>
    <cellStyle name="Neutral" xfId="34" builtinId="28" customBuiltin="1"/>
    <cellStyle name="Neutral 1" xfId="35" xr:uid="{00000000-0005-0000-0000-000022000000}"/>
    <cellStyle name="Note" xfId="36" xr:uid="{00000000-0005-0000-0000-000024000000}"/>
    <cellStyle name="Notiz" xfId="37" xr:uid="{00000000-0005-0000-0000-000025000000}"/>
    <cellStyle name="Schlecht" xfId="38" xr:uid="{00000000-0005-0000-0000-000026000000}"/>
    <cellStyle name="Standard" xfId="0" builtinId="0"/>
    <cellStyle name="Status" xfId="39" xr:uid="{00000000-0005-0000-0000-000027000000}"/>
    <cellStyle name="Text" xfId="40" xr:uid="{00000000-0005-0000-0000-000028000000}"/>
    <cellStyle name="Überschrift 1" xfId="41" xr:uid="{00000000-0005-0000-0000-000029000000}"/>
    <cellStyle name="Überschrift 1 1" xfId="42" xr:uid="{00000000-0005-0000-0000-00002A000000}"/>
    <cellStyle name="Überschrift 2" xfId="43" xr:uid="{00000000-0005-0000-0000-00002B000000}"/>
    <cellStyle name="Warning" xfId="44" xr:uid="{00000000-0005-0000-0000-00002C000000}"/>
  </cellStyles>
  <dxfs count="1">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EE"/>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212121"/>
      <rgbColor rgb="00993300"/>
      <rgbColor rgb="00993366"/>
      <rgbColor rgb="00333399"/>
      <rgbColor rgb="00333333"/>
    </indexed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142875</xdr:colOff>
      <xdr:row>7</xdr:row>
      <xdr:rowOff>38100</xdr:rowOff>
    </xdr:from>
    <xdr:to>
      <xdr:col>1</xdr:col>
      <xdr:colOff>5286375</xdr:colOff>
      <xdr:row>10</xdr:row>
      <xdr:rowOff>123825</xdr:rowOff>
    </xdr:to>
    <xdr:pic>
      <xdr:nvPicPr>
        <xdr:cNvPr id="1103" name="Bild 1">
          <a:extLst>
            <a:ext uri="{FF2B5EF4-FFF2-40B4-BE49-F238E27FC236}">
              <a16:creationId xmlns:a16="http://schemas.microsoft.com/office/drawing/2014/main" id="{31CDF29B-1C22-028D-69C0-1604D1E12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04975"/>
          <a:ext cx="5143500" cy="5048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1</xdr:col>
      <xdr:colOff>142875</xdr:colOff>
      <xdr:row>11</xdr:row>
      <xdr:rowOff>114300</xdr:rowOff>
    </xdr:from>
    <xdr:to>
      <xdr:col>1</xdr:col>
      <xdr:colOff>5276850</xdr:colOff>
      <xdr:row>17</xdr:row>
      <xdr:rowOff>76200</xdr:rowOff>
    </xdr:to>
    <xdr:pic>
      <xdr:nvPicPr>
        <xdr:cNvPr id="1104" name="Bild 2">
          <a:extLst>
            <a:ext uri="{FF2B5EF4-FFF2-40B4-BE49-F238E27FC236}">
              <a16:creationId xmlns:a16="http://schemas.microsoft.com/office/drawing/2014/main" id="{D80F4F95-1A0E-EEB5-6640-E9E53FB653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2362200"/>
          <a:ext cx="5133975" cy="933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28576</xdr:rowOff>
    </xdr:from>
    <xdr:to>
      <xdr:col>5</xdr:col>
      <xdr:colOff>0</xdr:colOff>
      <xdr:row>1</xdr:row>
      <xdr:rowOff>628650</xdr:rowOff>
    </xdr:to>
    <xdr:sp macro="" textlink="">
      <xdr:nvSpPr>
        <xdr:cNvPr id="2" name="Textfeld 1">
          <a:extLst>
            <a:ext uri="{FF2B5EF4-FFF2-40B4-BE49-F238E27FC236}">
              <a16:creationId xmlns:a16="http://schemas.microsoft.com/office/drawing/2014/main" id="{A194C028-628C-4785-8FDF-F5CA9C8628B3}"/>
            </a:ext>
          </a:extLst>
        </xdr:cNvPr>
        <xdr:cNvSpPr txBox="1"/>
      </xdr:nvSpPr>
      <xdr:spPr>
        <a:xfrm>
          <a:off x="0" y="28576"/>
          <a:ext cx="4152900" cy="600074"/>
        </a:xfrm>
        <a:prstGeom prst="rect">
          <a:avLst/>
        </a:prstGeom>
        <a:solidFill>
          <a:srgbClr val="CCFF66"/>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b="1">
              <a:solidFill>
                <a:srgbClr val="FF0000"/>
              </a:solidFill>
            </a:rPr>
            <a:t>Die Verwendung von "Ausschneiden und Einfügen" führt in dieser Tabelle zu Fehlern.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meldungKiTuFe@turngau-oberschwaben.d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2"/>
  <sheetViews>
    <sheetView tabSelected="1" zoomScale="150" zoomScaleNormal="150" workbookViewId="0">
      <selection activeCell="A37" sqref="A37"/>
    </sheetView>
  </sheetViews>
  <sheetFormatPr baseColWidth="10" defaultColWidth="9.140625" defaultRowHeight="12.75"/>
  <cols>
    <col min="1" max="1" width="3.5703125" customWidth="1"/>
    <col min="2" max="2" width="82.5703125" customWidth="1"/>
    <col min="3" max="256" width="11.42578125" customWidth="1"/>
  </cols>
  <sheetData>
    <row r="1" spans="1:2" ht="18">
      <c r="A1" s="144" t="str">
        <f>Deckblatt!C12</f>
        <v>Turngau Oberschwaben e.V.</v>
      </c>
    </row>
    <row r="2" spans="1:2" ht="13.5" customHeight="1">
      <c r="B2" s="143" t="str">
        <f ca="1">"Wettkampfanmeldung Kinderturnfest "&amp;TEXT(NOW(),"JJJJ")&amp;" – KiTuCup"</f>
        <v>Wettkampfanmeldung Kinderturnfest 2024 – KiTuCup</v>
      </c>
    </row>
    <row r="3" spans="1:2" ht="10.5" customHeight="1"/>
    <row r="4" spans="1:2">
      <c r="B4" s="1" t="s">
        <v>0</v>
      </c>
    </row>
    <row r="5" spans="1:2" ht="56.25">
      <c r="B5" s="1" t="s">
        <v>1</v>
      </c>
    </row>
    <row r="6" spans="1:2" ht="7.5" customHeight="1">
      <c r="B6" s="1"/>
    </row>
    <row r="7" spans="1:2">
      <c r="B7" s="2" t="s">
        <v>2</v>
      </c>
    </row>
    <row r="8" spans="1:2" ht="7.5" customHeight="1">
      <c r="B8" s="2"/>
    </row>
    <row r="9" spans="1:2">
      <c r="B9" s="2"/>
    </row>
    <row r="10" spans="1:2">
      <c r="B10" s="2"/>
    </row>
    <row r="11" spans="1:2">
      <c r="B11" s="2"/>
    </row>
    <row r="12" spans="1:2">
      <c r="B12" s="2"/>
    </row>
    <row r="13" spans="1:2">
      <c r="B13" s="2"/>
    </row>
    <row r="14" spans="1:2">
      <c r="B14" s="2"/>
    </row>
    <row r="15" spans="1:2">
      <c r="B15" s="2"/>
    </row>
    <row r="16" spans="1:2">
      <c r="B16" s="2"/>
    </row>
    <row r="17" spans="1:64">
      <c r="B17" s="2"/>
    </row>
    <row r="18" spans="1:64">
      <c r="B18" s="2"/>
    </row>
    <row r="19" spans="1:64" ht="22.5">
      <c r="B19" s="2" t="s">
        <v>3</v>
      </c>
    </row>
    <row r="21" spans="1:64" ht="24.75" customHeight="1">
      <c r="A21" s="4" t="s">
        <v>4</v>
      </c>
      <c r="B21" s="1" t="s">
        <v>859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ht="22.5" hidden="1">
      <c r="A22" s="4"/>
      <c r="B22" s="5" t="s">
        <v>5</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ht="6" customHeight="1">
      <c r="A23" s="3"/>
      <c r="B23" s="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ht="14.25" hidden="1" customHeight="1">
      <c r="A24" s="152" t="s">
        <v>6</v>
      </c>
      <c r="B24" s="153" t="s">
        <v>7</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ht="22.5" hidden="1">
      <c r="A25" s="3"/>
      <c r="B25" s="7" t="str">
        <f>"Liegt von ihrem Verein eine SEPA-Lastschriftmandat für wiederkehrende Zahlungen vor, so brauchen Sie zunächst nichts weiter zu machen. "</f>
        <v xml:space="preserve">Liegt von ihrem Verein eine SEPA-Lastschriftmandat für wiederkehrende Zahlungen vor, so brauchen Sie zunächst nichts weiter zu machen. </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ht="6" customHeight="1">
      <c r="A26" s="3"/>
      <c r="B26" s="7"/>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c r="A27" s="145" t="s">
        <v>6</v>
      </c>
      <c r="B27" s="145" t="s">
        <v>857</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ht="4.5" customHeight="1">
      <c r="A28" s="145"/>
      <c r="B28" s="145"/>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ht="45.75" customHeight="1">
      <c r="A29" s="152" t="s">
        <v>8</v>
      </c>
      <c r="B29" s="151" t="s">
        <v>856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ht="7.5" customHeight="1">
      <c r="A30" s="3"/>
      <c r="B30" s="7"/>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ht="18" customHeight="1">
      <c r="A31" s="3"/>
      <c r="B31" s="9" t="s">
        <v>9</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c r="A32" s="3"/>
      <c r="B32" s="10" t="s">
        <v>10</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ht="9.75" customHeight="1">
      <c r="A33" s="3"/>
      <c r="B33" s="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ht="47.25" customHeight="1">
      <c r="B34" s="8" t="s">
        <v>11</v>
      </c>
    </row>
    <row r="35" spans="1:64" ht="10.5" customHeight="1">
      <c r="B35" s="8"/>
    </row>
    <row r="36" spans="1:64" ht="78.75">
      <c r="B36" s="11" t="s">
        <v>12</v>
      </c>
    </row>
    <row r="38" spans="1:64">
      <c r="A38" s="12" t="s">
        <v>13</v>
      </c>
      <c r="B38" s="13"/>
    </row>
    <row r="39" spans="1:64">
      <c r="A39" s="14"/>
      <c r="B39" s="13" t="s">
        <v>14</v>
      </c>
    </row>
    <row r="40" spans="1:64">
      <c r="A40" s="15"/>
      <c r="B40" s="13" t="s">
        <v>15</v>
      </c>
    </row>
    <row r="41" spans="1:64">
      <c r="A41" s="16"/>
      <c r="B41" s="13" t="s">
        <v>16</v>
      </c>
    </row>
    <row r="42" spans="1:64">
      <c r="A42" s="17"/>
      <c r="B42" s="18" t="s">
        <v>17</v>
      </c>
    </row>
  </sheetData>
  <sheetProtection password="8085" sheet="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2"/>
  <sheetViews>
    <sheetView workbookViewId="0">
      <selection activeCell="C5" sqref="C5"/>
    </sheetView>
  </sheetViews>
  <sheetFormatPr baseColWidth="10" defaultColWidth="11" defaultRowHeight="12.75"/>
  <cols>
    <col min="1" max="1" width="18.85546875" customWidth="1"/>
  </cols>
  <sheetData>
    <row r="1" spans="1:3">
      <c r="A1" t="s">
        <v>91</v>
      </c>
      <c r="C1" t="s">
        <v>111</v>
      </c>
    </row>
    <row r="2" spans="1:3">
      <c r="A2" t="s">
        <v>112</v>
      </c>
      <c r="C2" t="s">
        <v>113</v>
      </c>
    </row>
    <row r="3" spans="1:3">
      <c r="A3" t="s">
        <v>114</v>
      </c>
      <c r="C3" t="s">
        <v>115</v>
      </c>
    </row>
    <row r="4" spans="1:3">
      <c r="A4" t="s">
        <v>116</v>
      </c>
      <c r="C4" t="s">
        <v>117</v>
      </c>
    </row>
    <row r="5" spans="1:3">
      <c r="A5" t="s">
        <v>118</v>
      </c>
    </row>
    <row r="6" spans="1:3">
      <c r="A6" t="s">
        <v>119</v>
      </c>
    </row>
    <row r="7" spans="1:3">
      <c r="A7" t="s">
        <v>120</v>
      </c>
    </row>
    <row r="8" spans="1:3">
      <c r="A8" t="s">
        <v>121</v>
      </c>
    </row>
    <row r="9" spans="1:3">
      <c r="A9" t="s">
        <v>122</v>
      </c>
    </row>
    <row r="10" spans="1:3">
      <c r="A10" t="s">
        <v>123</v>
      </c>
    </row>
    <row r="11" spans="1:3">
      <c r="A11" t="s">
        <v>124</v>
      </c>
    </row>
    <row r="12" spans="1:3">
      <c r="A12" t="s">
        <v>125</v>
      </c>
    </row>
  </sheetData>
  <sheetProtection password="8085" sheet="1"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7"/>
  <sheetViews>
    <sheetView workbookViewId="0">
      <selection activeCell="F193" sqref="F193"/>
    </sheetView>
  </sheetViews>
  <sheetFormatPr baseColWidth="10" defaultColWidth="9.140625" defaultRowHeight="12.75"/>
  <cols>
    <col min="1" max="1" width="6.140625" customWidth="1"/>
    <col min="2" max="2" width="42.28515625" customWidth="1"/>
    <col min="3" max="3" width="9.140625" customWidth="1"/>
    <col min="4" max="4" width="32.5703125" customWidth="1"/>
    <col min="5" max="5" width="27.140625" customWidth="1"/>
    <col min="6" max="6" width="24.85546875" customWidth="1"/>
    <col min="7" max="256" width="11.42578125" customWidth="1"/>
  </cols>
  <sheetData>
    <row r="1" spans="1:10">
      <c r="A1" s="136" t="s">
        <v>128</v>
      </c>
      <c r="B1" s="136" t="s">
        <v>129</v>
      </c>
      <c r="C1" s="136" t="s">
        <v>130</v>
      </c>
      <c r="D1" s="136" t="s">
        <v>131</v>
      </c>
      <c r="E1" s="136" t="s">
        <v>132</v>
      </c>
      <c r="F1" s="136" t="s">
        <v>133</v>
      </c>
      <c r="G1" s="136" t="s">
        <v>134</v>
      </c>
      <c r="H1" s="136" t="s">
        <v>135</v>
      </c>
      <c r="I1" s="136" t="s">
        <v>136</v>
      </c>
      <c r="J1" s="136" t="s">
        <v>137</v>
      </c>
    </row>
    <row r="2" spans="1:10">
      <c r="A2" s="136">
        <v>13334</v>
      </c>
      <c r="B2" s="136" t="s">
        <v>138</v>
      </c>
      <c r="C2" s="136" t="s">
        <v>139</v>
      </c>
      <c r="D2" s="136" t="s">
        <v>140</v>
      </c>
      <c r="E2" s="137" t="str">
        <f t="shared" ref="E2:E169" si="0">MID(D2,1,SEARCH(" ",D2)-1)</f>
        <v>SV</v>
      </c>
      <c r="F2" t="str">
        <f>MID(D2,SEARCH(" ",D2)+1,SEARCH(" ",D2,SEARCH(" ",D2)+1)-(SEARCH(" ",D2)+1))</f>
        <v>Achberg</v>
      </c>
      <c r="G2" t="str">
        <f>MID(D2,SEARCH(" ",D2,SEARCH(" ",D2)+1)+1,LEN(D2))</f>
        <v>e.V.</v>
      </c>
      <c r="H2" s="136"/>
      <c r="I2" s="136" t="s">
        <v>141</v>
      </c>
      <c r="J2" s="136" t="s">
        <v>142</v>
      </c>
    </row>
    <row r="3" spans="1:10">
      <c r="A3" s="136">
        <v>13335</v>
      </c>
      <c r="B3" s="136" t="s">
        <v>143</v>
      </c>
      <c r="C3" s="136" t="s">
        <v>144</v>
      </c>
      <c r="D3" s="136" t="s">
        <v>145</v>
      </c>
      <c r="E3" s="137" t="str">
        <f t="shared" si="0"/>
        <v>SV</v>
      </c>
      <c r="F3" s="136" t="str">
        <f>MID(D3,SEARCH(" ",D3)+1,SEARCH(" ",D3,SEARCH(" ",D3)+1)-(SEARCH(" ",D3)+1))</f>
        <v>Aichstetten</v>
      </c>
      <c r="G3" s="136" t="str">
        <f>MID(D3,SEARCH(" ",D3,SEARCH(" ",D3)+1)+1,LEN(D3))</f>
        <v>e.V.</v>
      </c>
      <c r="H3" s="136"/>
      <c r="I3" s="136" t="s">
        <v>146</v>
      </c>
      <c r="J3" s="136" t="s">
        <v>147</v>
      </c>
    </row>
    <row r="4" spans="1:10">
      <c r="A4" s="136">
        <v>13336</v>
      </c>
      <c r="B4" s="136" t="s">
        <v>148</v>
      </c>
      <c r="C4" s="136" t="s">
        <v>149</v>
      </c>
      <c r="D4" s="136" t="s">
        <v>148</v>
      </c>
      <c r="E4" s="137" t="str">
        <f t="shared" si="0"/>
        <v>TSG</v>
      </c>
      <c r="F4" s="136" t="str">
        <f>MID(D4,SEARCH(" ",D4)+1,SEARCH(" ",D4,SEARCH(" ",D4)+1)-(SEARCH(" ",D4)+1))</f>
        <v>Ailingen</v>
      </c>
      <c r="G4" s="136" t="str">
        <f>MID(D4,SEARCH(" ",D4,SEARCH(" ",D4)+1)+1,LEN(D4))</f>
        <v>e.V.</v>
      </c>
      <c r="H4" s="136"/>
      <c r="I4" s="136" t="s">
        <v>150</v>
      </c>
      <c r="J4" s="136" t="s">
        <v>151</v>
      </c>
    </row>
    <row r="5" spans="1:10">
      <c r="A5" s="136">
        <v>13337</v>
      </c>
      <c r="B5" s="136" t="s">
        <v>152</v>
      </c>
      <c r="C5" s="136" t="s">
        <v>153</v>
      </c>
      <c r="D5" s="136" t="s">
        <v>154</v>
      </c>
      <c r="E5" s="137" t="str">
        <f t="shared" si="0"/>
        <v>TSV</v>
      </c>
      <c r="F5" s="136" t="str">
        <f>MID(D5,SEARCH(" ",D5)+1,SEARCH(" ",D5,SEARCH(" ",D5)+1)-(SEARCH(" ",D5)+1))</f>
        <v>Aitrach</v>
      </c>
      <c r="G5" s="136" t="str">
        <f>MID(D5,SEARCH(" ",D5,SEARCH(" ",D5)+1)+1,LEN(D5))</f>
        <v>e.V.</v>
      </c>
      <c r="H5" s="136"/>
      <c r="I5" s="136" t="s">
        <v>155</v>
      </c>
      <c r="J5" s="136" t="s">
        <v>156</v>
      </c>
    </row>
    <row r="6" spans="1:10">
      <c r="A6" s="136">
        <v>13338</v>
      </c>
      <c r="B6" s="136" t="s">
        <v>157</v>
      </c>
      <c r="C6" s="136" t="s">
        <v>158</v>
      </c>
      <c r="D6" s="136" t="s">
        <v>159</v>
      </c>
      <c r="E6" s="137" t="str">
        <f t="shared" si="0"/>
        <v>SV</v>
      </c>
      <c r="F6" s="136" t="str">
        <f>MID(D6,SEARCH(" ",D6)+1,SEARCH(" ",D6,SEARCH(" ",D6)+1)-(SEARCH(" ",D6)+1))</f>
        <v>Alberweiler</v>
      </c>
      <c r="G6" s="136" t="str">
        <f>MID(D6,SEARCH(" ",D6,SEARCH(" ",D6)+1)+1,LEN(D6))</f>
        <v>e.V.</v>
      </c>
      <c r="H6" s="136"/>
      <c r="I6" s="136" t="s">
        <v>160</v>
      </c>
      <c r="J6" s="136" t="s">
        <v>161</v>
      </c>
    </row>
    <row r="7" spans="1:10">
      <c r="A7" s="136">
        <v>13354</v>
      </c>
      <c r="B7" s="136" t="s">
        <v>162</v>
      </c>
      <c r="C7" s="136" t="s">
        <v>163</v>
      </c>
      <c r="D7" s="136" t="s">
        <v>164</v>
      </c>
      <c r="E7" s="137" t="str">
        <f t="shared" si="0"/>
        <v>SV</v>
      </c>
      <c r="F7" s="136" t="s">
        <v>165</v>
      </c>
      <c r="G7" s="136" t="s">
        <v>166</v>
      </c>
      <c r="H7" s="136"/>
      <c r="I7" s="136" t="s">
        <v>160</v>
      </c>
      <c r="J7" s="136" t="s">
        <v>161</v>
      </c>
    </row>
    <row r="8" spans="1:10">
      <c r="A8" s="136">
        <v>13339</v>
      </c>
      <c r="B8" s="136" t="s">
        <v>167</v>
      </c>
      <c r="C8" s="136" t="s">
        <v>168</v>
      </c>
      <c r="D8" s="136" t="s">
        <v>169</v>
      </c>
      <c r="E8" s="137" t="str">
        <f t="shared" si="0"/>
        <v>FV</v>
      </c>
      <c r="F8" s="136" t="str">
        <f>MID(D8,SEARCH(" ",D8)+1,SEARCH(" ",D8,SEARCH(" ",D8)+1)-(SEARCH(" ",D8)+1))</f>
        <v>Altheim</v>
      </c>
      <c r="G8" s="136" t="str">
        <f>MID(D8,SEARCH(" ",D8,SEARCH(" ",D8)+1)+1,LEN(D8))</f>
        <v>e.V.</v>
      </c>
      <c r="H8" s="136"/>
      <c r="I8" s="136" t="s">
        <v>170</v>
      </c>
      <c r="J8" s="136" t="s">
        <v>165</v>
      </c>
    </row>
    <row r="9" spans="1:10">
      <c r="A9" s="136">
        <v>13340</v>
      </c>
      <c r="B9" s="136" t="s">
        <v>171</v>
      </c>
      <c r="C9" s="136" t="s">
        <v>172</v>
      </c>
      <c r="D9" s="136" t="s">
        <v>173</v>
      </c>
      <c r="E9" s="137" t="str">
        <f t="shared" si="0"/>
        <v>TSV</v>
      </c>
      <c r="F9" s="136" t="str">
        <f>MID(D9,SEARCH(" ",D9)+1,SEARCH(" ",D9,SEARCH(" ",D9)+1)-(SEARCH(" ",D9)+1))</f>
        <v>Altshausen</v>
      </c>
      <c r="G9" s="136" t="str">
        <f>MID(D9,SEARCH(" ",D9,SEARCH(" ",D9)+1)+1,LEN(D9))</f>
        <v>e.V.</v>
      </c>
      <c r="H9" s="136"/>
      <c r="I9" s="136" t="s">
        <v>174</v>
      </c>
      <c r="J9" s="136" t="s">
        <v>175</v>
      </c>
    </row>
    <row r="10" spans="1:10">
      <c r="A10" s="136">
        <v>20288</v>
      </c>
      <c r="B10" s="136" t="s">
        <v>176</v>
      </c>
      <c r="C10" s="136" t="s">
        <v>177</v>
      </c>
      <c r="D10" s="136" t="s">
        <v>178</v>
      </c>
      <c r="E10" s="137" t="str">
        <f t="shared" si="0"/>
        <v>FV</v>
      </c>
      <c r="F10" s="136" t="s">
        <v>175</v>
      </c>
      <c r="G10" t="s">
        <v>166</v>
      </c>
      <c r="H10" s="136"/>
      <c r="I10" s="136" t="s">
        <v>174</v>
      </c>
      <c r="J10" s="136" t="s">
        <v>175</v>
      </c>
    </row>
    <row r="11" spans="1:10">
      <c r="A11" s="136">
        <v>13341</v>
      </c>
      <c r="B11" s="136" t="s">
        <v>179</v>
      </c>
      <c r="C11" s="136" t="s">
        <v>180</v>
      </c>
      <c r="D11" s="136" t="s">
        <v>181</v>
      </c>
      <c r="E11" s="137" t="str">
        <f t="shared" si="0"/>
        <v>SV</v>
      </c>
      <c r="F11" s="136" t="str">
        <f t="shared" ref="F11:F19" si="1">MID(D11,SEARCH(" ",D11)+1,SEARCH(" ",D11,SEARCH(" ",D11)+1)-(SEARCH(" ",D11)+1))</f>
        <v>Amtzell</v>
      </c>
      <c r="G11" s="136" t="str">
        <f t="shared" ref="G11:G19" si="2">MID(D11,SEARCH(" ",D11,SEARCH(" ",D11)+1)+1,LEN(D11))</f>
        <v>e.V.</v>
      </c>
      <c r="H11" s="136"/>
      <c r="I11" s="136" t="s">
        <v>182</v>
      </c>
      <c r="J11" s="136" t="s">
        <v>183</v>
      </c>
    </row>
    <row r="12" spans="1:10">
      <c r="A12" s="136">
        <v>13342</v>
      </c>
      <c r="B12" s="136" t="s">
        <v>184</v>
      </c>
      <c r="C12" s="136" t="s">
        <v>185</v>
      </c>
      <c r="D12" s="136" t="s">
        <v>186</v>
      </c>
      <c r="E12" s="137" t="str">
        <f t="shared" si="0"/>
        <v>SV</v>
      </c>
      <c r="F12" s="136" t="str">
        <f t="shared" si="1"/>
        <v>Andelfingen</v>
      </c>
      <c r="G12" s="136" t="str">
        <f t="shared" si="2"/>
        <v>e.V.</v>
      </c>
      <c r="H12" s="136"/>
      <c r="I12" s="136" t="s">
        <v>187</v>
      </c>
      <c r="J12" s="136" t="s">
        <v>188</v>
      </c>
    </row>
    <row r="13" spans="1:10">
      <c r="A13" s="136">
        <v>13343</v>
      </c>
      <c r="B13" s="136" t="s">
        <v>189</v>
      </c>
      <c r="C13" s="136" t="s">
        <v>190</v>
      </c>
      <c r="D13" s="136" t="s">
        <v>191</v>
      </c>
      <c r="E13" s="137" t="str">
        <f t="shared" si="0"/>
        <v>SV</v>
      </c>
      <c r="F13" s="136" t="str">
        <f t="shared" si="1"/>
        <v>Ankenreute</v>
      </c>
      <c r="G13" s="136" t="str">
        <f t="shared" si="2"/>
        <v>e.V.</v>
      </c>
      <c r="H13" s="136"/>
      <c r="I13" s="136" t="s">
        <v>192</v>
      </c>
      <c r="J13" s="136" t="s">
        <v>126</v>
      </c>
    </row>
    <row r="14" spans="1:10">
      <c r="A14" s="136">
        <v>13416</v>
      </c>
      <c r="B14" s="136" t="s">
        <v>193</v>
      </c>
      <c r="C14" s="136" t="s">
        <v>194</v>
      </c>
      <c r="D14" s="136" t="s">
        <v>195</v>
      </c>
      <c r="E14" s="137" t="str">
        <f t="shared" si="0"/>
        <v>SV</v>
      </c>
      <c r="F14" s="136" t="str">
        <f t="shared" si="1"/>
        <v>Äpfingen</v>
      </c>
      <c r="G14" s="136" t="str">
        <f t="shared" si="2"/>
        <v>e.V.</v>
      </c>
      <c r="H14" s="136"/>
      <c r="I14" s="136" t="s">
        <v>196</v>
      </c>
      <c r="J14" s="136" t="s">
        <v>197</v>
      </c>
    </row>
    <row r="15" spans="1:10">
      <c r="A15" s="136">
        <v>13344</v>
      </c>
      <c r="B15" s="136" t="s">
        <v>198</v>
      </c>
      <c r="C15" s="136" t="s">
        <v>199</v>
      </c>
      <c r="D15" s="136" t="s">
        <v>200</v>
      </c>
      <c r="E15" s="137" t="str">
        <f t="shared" si="0"/>
        <v>SG</v>
      </c>
      <c r="F15" s="136" t="str">
        <f t="shared" si="1"/>
        <v>Argental</v>
      </c>
      <c r="G15" s="136" t="str">
        <f t="shared" si="2"/>
        <v>e.V.</v>
      </c>
      <c r="H15" s="136"/>
      <c r="I15" s="136" t="s">
        <v>201</v>
      </c>
      <c r="J15" s="136" t="s">
        <v>202</v>
      </c>
    </row>
    <row r="16" spans="1:10">
      <c r="A16" s="136">
        <v>13345</v>
      </c>
      <c r="B16" s="136" t="s">
        <v>203</v>
      </c>
      <c r="C16" s="136" t="s">
        <v>204</v>
      </c>
      <c r="D16" s="136" t="s">
        <v>205</v>
      </c>
      <c r="E16" s="137" t="str">
        <f t="shared" si="0"/>
        <v>SV</v>
      </c>
      <c r="F16" s="136" t="str">
        <f t="shared" si="1"/>
        <v>Arnach</v>
      </c>
      <c r="G16" s="136" t="str">
        <f t="shared" si="2"/>
        <v>e.V.</v>
      </c>
      <c r="H16" s="136"/>
      <c r="I16" s="136" t="s">
        <v>206</v>
      </c>
      <c r="J16" s="136" t="s">
        <v>207</v>
      </c>
    </row>
    <row r="17" spans="1:10">
      <c r="A17" s="136">
        <v>13440</v>
      </c>
      <c r="B17" s="136" t="s">
        <v>208</v>
      </c>
      <c r="C17" s="136" t="s">
        <v>209</v>
      </c>
      <c r="D17" s="136" t="s">
        <v>210</v>
      </c>
      <c r="E17" s="137" t="str">
        <f t="shared" si="0"/>
        <v>SV</v>
      </c>
      <c r="F17" s="136" t="str">
        <f t="shared" si="1"/>
        <v>Aßmannshardt</v>
      </c>
      <c r="G17" s="136" t="str">
        <f t="shared" si="2"/>
        <v>e.V.</v>
      </c>
      <c r="H17" s="136"/>
      <c r="I17" s="136" t="s">
        <v>160</v>
      </c>
      <c r="J17" s="136" t="s">
        <v>161</v>
      </c>
    </row>
    <row r="18" spans="1:10">
      <c r="A18" s="136">
        <v>13346</v>
      </c>
      <c r="B18" s="136" t="s">
        <v>211</v>
      </c>
      <c r="C18" s="136" t="s">
        <v>212</v>
      </c>
      <c r="D18" s="136" t="s">
        <v>213</v>
      </c>
      <c r="E18" s="137" t="str">
        <f t="shared" si="0"/>
        <v>TSV</v>
      </c>
      <c r="F18" s="136" t="str">
        <f t="shared" si="1"/>
        <v>Attenweiler</v>
      </c>
      <c r="G18" s="136" t="str">
        <f t="shared" si="2"/>
        <v>e.V.</v>
      </c>
      <c r="H18" s="136"/>
      <c r="I18" s="136" t="s">
        <v>214</v>
      </c>
      <c r="J18" s="136" t="s">
        <v>215</v>
      </c>
    </row>
    <row r="19" spans="1:10">
      <c r="A19" s="136">
        <v>13347</v>
      </c>
      <c r="B19" s="136" t="s">
        <v>216</v>
      </c>
      <c r="C19" s="136" t="s">
        <v>217</v>
      </c>
      <c r="D19" s="136" t="s">
        <v>218</v>
      </c>
      <c r="E19" s="137" t="str">
        <f t="shared" si="0"/>
        <v>SG</v>
      </c>
      <c r="F19" s="136" t="str">
        <f t="shared" si="1"/>
        <v>Aulendorf</v>
      </c>
      <c r="G19" s="136" t="str">
        <f t="shared" si="2"/>
        <v>e.V.</v>
      </c>
      <c r="H19" s="136"/>
      <c r="I19" s="136" t="s">
        <v>219</v>
      </c>
      <c r="J19" s="136" t="s">
        <v>220</v>
      </c>
    </row>
    <row r="20" spans="1:10">
      <c r="A20" s="136">
        <v>13348</v>
      </c>
      <c r="B20" s="136" t="s">
        <v>221</v>
      </c>
      <c r="C20" s="136" t="s">
        <v>222</v>
      </c>
      <c r="D20" s="136" t="s">
        <v>223</v>
      </c>
      <c r="E20" s="137" t="str">
        <f t="shared" si="0"/>
        <v>SV</v>
      </c>
      <c r="F20" s="136" t="s">
        <v>224</v>
      </c>
      <c r="G20" s="136" t="s">
        <v>166</v>
      </c>
      <c r="H20" s="136"/>
      <c r="I20" s="136" t="s">
        <v>225</v>
      </c>
      <c r="J20" s="136" t="s">
        <v>224</v>
      </c>
    </row>
    <row r="21" spans="1:10">
      <c r="A21" s="136">
        <v>13455</v>
      </c>
      <c r="B21" s="136" t="s">
        <v>226</v>
      </c>
      <c r="C21" s="136" t="s">
        <v>227</v>
      </c>
      <c r="D21" s="136" t="s">
        <v>228</v>
      </c>
      <c r="E21" s="137" t="str">
        <f t="shared" si="0"/>
        <v>TSV</v>
      </c>
      <c r="F21" s="136" t="s">
        <v>229</v>
      </c>
      <c r="G21" s="136" t="s">
        <v>166</v>
      </c>
      <c r="H21" s="136"/>
      <c r="I21" s="136" t="s">
        <v>230</v>
      </c>
      <c r="J21" s="136" t="s">
        <v>229</v>
      </c>
    </row>
    <row r="22" spans="1:10">
      <c r="A22" s="136">
        <v>13497</v>
      </c>
      <c r="B22" s="136" t="s">
        <v>231</v>
      </c>
      <c r="C22" s="136" t="s">
        <v>232</v>
      </c>
      <c r="D22" s="136" t="s">
        <v>233</v>
      </c>
      <c r="E22" s="137" t="str">
        <f t="shared" si="0"/>
        <v>FC</v>
      </c>
      <c r="F22" s="136" t="s">
        <v>229</v>
      </c>
      <c r="G22" s="136" t="s">
        <v>166</v>
      </c>
      <c r="H22" s="136"/>
      <c r="I22" s="136" t="s">
        <v>230</v>
      </c>
      <c r="J22" s="136" t="s">
        <v>229</v>
      </c>
    </row>
    <row r="23" spans="1:10">
      <c r="A23" s="136">
        <v>13349</v>
      </c>
      <c r="B23" s="136" t="s">
        <v>234</v>
      </c>
      <c r="C23" s="136" t="s">
        <v>235</v>
      </c>
      <c r="D23" s="136" t="s">
        <v>236</v>
      </c>
      <c r="E23" s="137" t="str">
        <f t="shared" si="0"/>
        <v>TV</v>
      </c>
      <c r="F23" s="136" t="s">
        <v>237</v>
      </c>
      <c r="G23" s="136" t="s">
        <v>166</v>
      </c>
      <c r="H23" s="136"/>
      <c r="I23" s="136" t="s">
        <v>238</v>
      </c>
      <c r="J23" s="136" t="s">
        <v>237</v>
      </c>
    </row>
    <row r="24" spans="1:10">
      <c r="A24" s="136">
        <v>13350</v>
      </c>
      <c r="B24" s="136" t="s">
        <v>239</v>
      </c>
      <c r="C24" s="136" t="s">
        <v>240</v>
      </c>
      <c r="D24" s="136" t="s">
        <v>241</v>
      </c>
      <c r="E24" s="137" t="str">
        <f t="shared" si="0"/>
        <v>TG</v>
      </c>
      <c r="F24" s="136" t="s">
        <v>242</v>
      </c>
      <c r="G24" s="136" t="s">
        <v>166</v>
      </c>
      <c r="H24" s="136"/>
      <c r="I24" s="136" t="s">
        <v>243</v>
      </c>
      <c r="J24" s="136" t="s">
        <v>242</v>
      </c>
    </row>
    <row r="25" spans="1:10">
      <c r="A25" s="136">
        <v>13351</v>
      </c>
      <c r="B25" s="136" t="s">
        <v>244</v>
      </c>
      <c r="C25" s="136" t="s">
        <v>245</v>
      </c>
      <c r="D25" s="136" t="s">
        <v>246</v>
      </c>
      <c r="E25" s="137" t="str">
        <f t="shared" si="0"/>
        <v>TSG</v>
      </c>
      <c r="F25" s="136" t="s">
        <v>207</v>
      </c>
      <c r="G25" s="136" t="s">
        <v>166</v>
      </c>
      <c r="H25" s="136"/>
      <c r="I25" s="136" t="s">
        <v>247</v>
      </c>
      <c r="J25" s="136" t="s">
        <v>207</v>
      </c>
    </row>
    <row r="26" spans="1:10">
      <c r="A26" s="136">
        <v>13482</v>
      </c>
      <c r="B26" s="136" t="s">
        <v>248</v>
      </c>
      <c r="C26" s="136" t="s">
        <v>249</v>
      </c>
      <c r="D26" s="136" t="s">
        <v>250</v>
      </c>
      <c r="E26" s="137" t="str">
        <f t="shared" si="0"/>
        <v>SG</v>
      </c>
      <c r="F26" s="136" t="str">
        <f t="shared" ref="F26:F35" si="3">MID(D26,SEARCH(" ",D26)+1,SEARCH(" ",D26,SEARCH(" ",D26)+1)-(SEARCH(" ",D26)+1))</f>
        <v>Baienfurt</v>
      </c>
      <c r="G26" s="136" t="str">
        <f t="shared" ref="G26:G35" si="4">MID(D26,SEARCH(" ",D26,SEARCH(" ",D26)+1)+1,LEN(D26))</f>
        <v>e.V.</v>
      </c>
      <c r="H26" s="136"/>
      <c r="I26" s="136" t="s">
        <v>251</v>
      </c>
      <c r="J26" s="136" t="s">
        <v>252</v>
      </c>
    </row>
    <row r="27" spans="1:10">
      <c r="A27" s="136">
        <v>13353</v>
      </c>
      <c r="B27" s="136" t="s">
        <v>253</v>
      </c>
      <c r="C27" s="136" t="s">
        <v>254</v>
      </c>
      <c r="D27" s="136" t="s">
        <v>255</v>
      </c>
      <c r="E27" s="137" t="str">
        <f t="shared" si="0"/>
        <v>SV</v>
      </c>
      <c r="F27" s="136" t="str">
        <f t="shared" si="3"/>
        <v>Baindt</v>
      </c>
      <c r="G27" s="136" t="str">
        <f t="shared" si="4"/>
        <v>1859 e.V.</v>
      </c>
      <c r="H27" s="136"/>
      <c r="I27" s="136" t="s">
        <v>251</v>
      </c>
      <c r="J27" s="136" t="s">
        <v>256</v>
      </c>
    </row>
    <row r="28" spans="1:10">
      <c r="A28" s="136">
        <v>13356</v>
      </c>
      <c r="B28" s="136" t="s">
        <v>257</v>
      </c>
      <c r="C28" s="136" t="s">
        <v>258</v>
      </c>
      <c r="D28" s="136" t="s">
        <v>259</v>
      </c>
      <c r="E28" s="137" t="str">
        <f t="shared" si="0"/>
        <v>TSV</v>
      </c>
      <c r="F28" s="136" t="str">
        <f t="shared" si="3"/>
        <v>Berg</v>
      </c>
      <c r="G28" s="136" t="str">
        <f t="shared" si="4"/>
        <v>e.V.</v>
      </c>
      <c r="H28" s="136"/>
      <c r="I28" s="136" t="s">
        <v>260</v>
      </c>
      <c r="J28" s="136" t="s">
        <v>261</v>
      </c>
    </row>
    <row r="29" spans="1:10">
      <c r="A29" s="136">
        <v>13357</v>
      </c>
      <c r="B29" s="136" t="s">
        <v>262</v>
      </c>
      <c r="C29" s="136" t="s">
        <v>263</v>
      </c>
      <c r="D29" s="136" t="s">
        <v>264</v>
      </c>
      <c r="E29" s="137" t="str">
        <f t="shared" si="0"/>
        <v>SV</v>
      </c>
      <c r="F29" s="136" t="str">
        <f t="shared" si="3"/>
        <v>Bergatreute</v>
      </c>
      <c r="G29" s="136" t="str">
        <f t="shared" si="4"/>
        <v>e.V.</v>
      </c>
      <c r="H29" s="136"/>
      <c r="I29" s="136" t="s">
        <v>265</v>
      </c>
      <c r="J29" s="136" t="s">
        <v>266</v>
      </c>
    </row>
    <row r="30" spans="1:10">
      <c r="A30" s="136">
        <v>21887</v>
      </c>
      <c r="B30" s="136" t="s">
        <v>267</v>
      </c>
      <c r="C30" s="136" t="s">
        <v>268</v>
      </c>
      <c r="D30" s="136" t="s">
        <v>269</v>
      </c>
      <c r="E30" s="137" t="str">
        <f t="shared" si="0"/>
        <v>SV</v>
      </c>
      <c r="F30" s="136" t="str">
        <f t="shared" si="3"/>
        <v>Betzenweiler</v>
      </c>
      <c r="G30" s="136" t="str">
        <f t="shared" si="4"/>
        <v>e.V.</v>
      </c>
      <c r="H30" s="136"/>
      <c r="I30" s="136" t="s">
        <v>225</v>
      </c>
      <c r="J30" s="136" t="s">
        <v>270</v>
      </c>
    </row>
    <row r="31" spans="1:10">
      <c r="A31" s="136">
        <v>13358</v>
      </c>
      <c r="B31" s="136" t="s">
        <v>271</v>
      </c>
      <c r="C31" s="136" t="s">
        <v>272</v>
      </c>
      <c r="D31" s="136" t="s">
        <v>273</v>
      </c>
      <c r="E31" s="137" t="str">
        <f t="shared" si="0"/>
        <v>SV</v>
      </c>
      <c r="F31" s="136" t="str">
        <f t="shared" si="3"/>
        <v>Beuren</v>
      </c>
      <c r="G31" s="136" t="str">
        <f t="shared" si="4"/>
        <v>e.V.</v>
      </c>
      <c r="H31" s="136"/>
      <c r="I31" s="136" t="s">
        <v>274</v>
      </c>
      <c r="J31" s="136" t="s">
        <v>275</v>
      </c>
    </row>
    <row r="32" spans="1:10">
      <c r="A32" s="136">
        <v>13359</v>
      </c>
      <c r="B32" s="136" t="s">
        <v>276</v>
      </c>
      <c r="C32" s="136" t="s">
        <v>277</v>
      </c>
      <c r="D32" s="136" t="s">
        <v>278</v>
      </c>
      <c r="E32" s="137" t="str">
        <f t="shared" si="0"/>
        <v>PSV</v>
      </c>
      <c r="F32" s="136" t="str">
        <f t="shared" si="3"/>
        <v>Biberach</v>
      </c>
      <c r="G32" s="136" t="str">
        <f t="shared" si="4"/>
        <v>e.V.</v>
      </c>
      <c r="H32" s="136"/>
      <c r="I32" s="136" t="s">
        <v>279</v>
      </c>
      <c r="J32" s="136" t="s">
        <v>280</v>
      </c>
    </row>
    <row r="33" spans="1:10">
      <c r="A33" s="136">
        <v>13360</v>
      </c>
      <c r="B33" s="136" t="s">
        <v>281</v>
      </c>
      <c r="C33" s="136" t="s">
        <v>282</v>
      </c>
      <c r="D33" s="136" t="s">
        <v>281</v>
      </c>
      <c r="E33" s="137" t="str">
        <f t="shared" si="0"/>
        <v>Turngemeinde</v>
      </c>
      <c r="F33" s="136" t="str">
        <f t="shared" si="3"/>
        <v>Biberach</v>
      </c>
      <c r="G33" s="136" t="str">
        <f t="shared" si="4"/>
        <v>e.V.</v>
      </c>
      <c r="H33" s="136"/>
      <c r="I33" s="136" t="s">
        <v>283</v>
      </c>
      <c r="J33" s="136" t="s">
        <v>280</v>
      </c>
    </row>
    <row r="34" spans="1:10">
      <c r="A34" s="136">
        <v>13362</v>
      </c>
      <c r="B34" s="136" t="s">
        <v>284</v>
      </c>
      <c r="C34" s="136" t="s">
        <v>285</v>
      </c>
      <c r="D34" s="136" t="s">
        <v>286</v>
      </c>
      <c r="E34" s="137" t="str">
        <f t="shared" si="0"/>
        <v>SV</v>
      </c>
      <c r="F34" s="136" t="str">
        <f t="shared" si="3"/>
        <v>Binzwangen</v>
      </c>
      <c r="G34" s="136" t="str">
        <f t="shared" si="4"/>
        <v>e.V.</v>
      </c>
      <c r="H34" s="136"/>
      <c r="I34" s="136" t="s">
        <v>287</v>
      </c>
      <c r="J34" s="136" t="s">
        <v>288</v>
      </c>
    </row>
    <row r="35" spans="1:10">
      <c r="A35" s="136">
        <v>13363</v>
      </c>
      <c r="B35" s="136" t="s">
        <v>289</v>
      </c>
      <c r="C35" s="136" t="s">
        <v>290</v>
      </c>
      <c r="D35" s="136" t="s">
        <v>291</v>
      </c>
      <c r="E35" s="137" t="str">
        <f t="shared" si="0"/>
        <v>SV</v>
      </c>
      <c r="F35" s="136" t="str">
        <f t="shared" si="3"/>
        <v>Birkenhard</v>
      </c>
      <c r="G35" s="136" t="str">
        <f t="shared" si="4"/>
        <v>1848 e.V.</v>
      </c>
      <c r="H35" s="136"/>
      <c r="I35" s="136" t="s">
        <v>292</v>
      </c>
      <c r="J35" s="136" t="s">
        <v>293</v>
      </c>
    </row>
    <row r="36" spans="1:10">
      <c r="A36" s="136">
        <v>13498</v>
      </c>
      <c r="B36" s="136" t="s">
        <v>294</v>
      </c>
      <c r="C36" s="136" t="s">
        <v>295</v>
      </c>
      <c r="D36" s="136" t="s">
        <v>296</v>
      </c>
      <c r="E36" s="137" t="str">
        <f t="shared" si="0"/>
        <v>FC</v>
      </c>
      <c r="F36" s="136" t="s">
        <v>297</v>
      </c>
      <c r="G36" s="136" t="s">
        <v>166</v>
      </c>
      <c r="H36" s="136"/>
      <c r="I36" s="136" t="s">
        <v>298</v>
      </c>
      <c r="J36" s="136" t="s">
        <v>299</v>
      </c>
    </row>
    <row r="37" spans="1:10">
      <c r="A37" s="136">
        <v>13364</v>
      </c>
      <c r="B37" s="136" t="s">
        <v>300</v>
      </c>
      <c r="C37" s="136" t="s">
        <v>301</v>
      </c>
      <c r="D37" s="136" t="s">
        <v>302</v>
      </c>
      <c r="E37" s="137" t="str">
        <f t="shared" si="0"/>
        <v>SV</v>
      </c>
      <c r="F37" s="136" t="str">
        <f t="shared" ref="F37:F57" si="5">MID(D37,SEARCH(" ",D37)+1,SEARCH(" ",D37,SEARCH(" ",D37)+1)-(SEARCH(" ",D37)+1))</f>
        <v>Blitzenreute</v>
      </c>
      <c r="G37" s="136" t="str">
        <f t="shared" ref="G37:G57" si="6">MID(D37,SEARCH(" ",D37,SEARCH(" ",D37)+1)+1,LEN(D37))</f>
        <v>e.V.</v>
      </c>
      <c r="H37" s="136"/>
      <c r="I37" s="136" t="s">
        <v>303</v>
      </c>
      <c r="J37" s="136" t="s">
        <v>304</v>
      </c>
    </row>
    <row r="38" spans="1:10">
      <c r="A38" s="136">
        <v>13366</v>
      </c>
      <c r="B38" s="136" t="s">
        <v>305</v>
      </c>
      <c r="C38" s="136" t="s">
        <v>306</v>
      </c>
      <c r="D38" s="136" t="s">
        <v>307</v>
      </c>
      <c r="E38" s="137" t="str">
        <f t="shared" si="0"/>
        <v>SC</v>
      </c>
      <c r="F38" s="136" t="str">
        <f t="shared" si="5"/>
        <v>Blönried</v>
      </c>
      <c r="G38" s="136" t="str">
        <f t="shared" si="6"/>
        <v>e.V.</v>
      </c>
      <c r="H38" s="136"/>
      <c r="I38" s="136" t="s">
        <v>308</v>
      </c>
      <c r="J38" s="136" t="s">
        <v>220</v>
      </c>
    </row>
    <row r="39" spans="1:10">
      <c r="A39" s="136">
        <v>21888</v>
      </c>
      <c r="B39" s="136" t="s">
        <v>309</v>
      </c>
      <c r="C39" s="136" t="s">
        <v>310</v>
      </c>
      <c r="D39" s="136" t="s">
        <v>309</v>
      </c>
      <c r="E39" s="137" t="str">
        <f t="shared" si="0"/>
        <v>Karate-Team</v>
      </c>
      <c r="F39" s="136" t="str">
        <f t="shared" si="5"/>
        <v>Bodensee</v>
      </c>
      <c r="G39" s="136" t="str">
        <f t="shared" si="6"/>
        <v>e.V.</v>
      </c>
      <c r="H39" s="136"/>
      <c r="I39" s="136" t="s">
        <v>311</v>
      </c>
      <c r="J39" s="136" t="s">
        <v>151</v>
      </c>
    </row>
    <row r="40" spans="1:10">
      <c r="A40" s="136">
        <v>13365</v>
      </c>
      <c r="B40" s="136" t="s">
        <v>312</v>
      </c>
      <c r="C40" s="136" t="s">
        <v>313</v>
      </c>
      <c r="D40" s="136" t="s">
        <v>314</v>
      </c>
      <c r="E40" s="137" t="str">
        <f t="shared" si="0"/>
        <v>TSV</v>
      </c>
      <c r="F40" s="136" t="str">
        <f t="shared" si="5"/>
        <v>Bodnegg</v>
      </c>
      <c r="G40" s="136" t="str">
        <f t="shared" si="6"/>
        <v>e.V.</v>
      </c>
      <c r="H40" s="136"/>
      <c r="I40" s="136" t="s">
        <v>315</v>
      </c>
      <c r="J40" s="136" t="s">
        <v>316</v>
      </c>
    </row>
    <row r="41" spans="1:10">
      <c r="A41" s="136">
        <v>20293</v>
      </c>
      <c r="B41" s="136" t="s">
        <v>317</v>
      </c>
      <c r="C41" s="136" t="s">
        <v>318</v>
      </c>
      <c r="D41" s="136" t="s">
        <v>317</v>
      </c>
      <c r="E41" s="137" t="str">
        <f t="shared" si="0"/>
        <v>Skifreunde</v>
      </c>
      <c r="F41" s="136" t="str">
        <f t="shared" si="5"/>
        <v>Bodnegg</v>
      </c>
      <c r="G41" s="136" t="str">
        <f t="shared" si="6"/>
        <v>e.V.</v>
      </c>
      <c r="H41" s="136"/>
      <c r="I41" s="136" t="s">
        <v>315</v>
      </c>
      <c r="J41" s="136" t="s">
        <v>316</v>
      </c>
    </row>
    <row r="42" spans="1:10">
      <c r="A42" s="136">
        <v>20295</v>
      </c>
      <c r="B42" s="136" t="s">
        <v>319</v>
      </c>
      <c r="C42" s="136" t="s">
        <v>320</v>
      </c>
      <c r="D42" s="136" t="s">
        <v>321</v>
      </c>
      <c r="E42" s="137" t="str">
        <f t="shared" si="0"/>
        <v>SV</v>
      </c>
      <c r="F42" s="136" t="str">
        <f t="shared" si="5"/>
        <v>Braunenweiler</v>
      </c>
      <c r="G42" s="136" t="str">
        <f t="shared" si="6"/>
        <v>e.V.</v>
      </c>
      <c r="H42" s="136"/>
      <c r="I42" s="136" t="s">
        <v>322</v>
      </c>
      <c r="J42" s="136" t="s">
        <v>229</v>
      </c>
    </row>
    <row r="43" spans="1:10">
      <c r="A43" s="136">
        <v>20285</v>
      </c>
      <c r="B43" s="136" t="s">
        <v>323</v>
      </c>
      <c r="C43" s="136" t="s">
        <v>324</v>
      </c>
      <c r="D43" s="136" t="s">
        <v>323</v>
      </c>
      <c r="E43" s="137" t="str">
        <f t="shared" si="0"/>
        <v>VfL</v>
      </c>
      <c r="F43" s="136" t="str">
        <f t="shared" si="5"/>
        <v>Brochenzell</v>
      </c>
      <c r="G43" s="136" t="str">
        <f t="shared" si="6"/>
        <v>e.V.</v>
      </c>
      <c r="H43" s="136"/>
      <c r="I43" s="136" t="s">
        <v>325</v>
      </c>
      <c r="J43" s="136" t="s">
        <v>326</v>
      </c>
    </row>
    <row r="44" spans="1:10">
      <c r="A44" s="136">
        <v>13367</v>
      </c>
      <c r="B44" s="136" t="s">
        <v>327</v>
      </c>
      <c r="C44" s="136" t="s">
        <v>328</v>
      </c>
      <c r="D44" s="136" t="s">
        <v>329</v>
      </c>
      <c r="E44" s="137" t="str">
        <f t="shared" si="0"/>
        <v>SF</v>
      </c>
      <c r="F44" s="136" t="str">
        <f t="shared" si="5"/>
        <v>Bussen</v>
      </c>
      <c r="G44" s="136" t="str">
        <f t="shared" si="6"/>
        <v>e.V.</v>
      </c>
      <c r="H44" s="136"/>
      <c r="I44" s="136" t="s">
        <v>330</v>
      </c>
      <c r="J44" s="136" t="s">
        <v>331</v>
      </c>
    </row>
    <row r="45" spans="1:10">
      <c r="A45" s="136">
        <v>13368</v>
      </c>
      <c r="B45" s="136" t="s">
        <v>332</v>
      </c>
      <c r="C45" s="136" t="s">
        <v>333</v>
      </c>
      <c r="D45" s="136" t="s">
        <v>334</v>
      </c>
      <c r="E45" s="137" t="str">
        <f t="shared" si="0"/>
        <v>SG</v>
      </c>
      <c r="F45" s="136" t="str">
        <f t="shared" si="5"/>
        <v>Christazhofen</v>
      </c>
      <c r="G45" s="136" t="str">
        <f t="shared" si="6"/>
        <v>e.V.</v>
      </c>
      <c r="H45" s="136"/>
      <c r="I45" s="136" t="s">
        <v>335</v>
      </c>
      <c r="J45" s="136" t="s">
        <v>336</v>
      </c>
    </row>
    <row r="46" spans="1:10">
      <c r="A46" s="136">
        <v>13445</v>
      </c>
      <c r="B46" s="136" t="s">
        <v>337</v>
      </c>
      <c r="C46" s="136" t="s">
        <v>338</v>
      </c>
      <c r="D46" s="136" t="s">
        <v>339</v>
      </c>
      <c r="E46" s="137" t="str">
        <f t="shared" si="0"/>
        <v>SV</v>
      </c>
      <c r="F46" s="136" t="str">
        <f t="shared" si="5"/>
        <v>Daugendorf</v>
      </c>
      <c r="G46" s="136" t="str">
        <f t="shared" si="6"/>
        <v>e.V.</v>
      </c>
      <c r="H46" s="136"/>
      <c r="I46" s="136" t="s">
        <v>170</v>
      </c>
      <c r="J46" s="136" t="s">
        <v>127</v>
      </c>
    </row>
    <row r="47" spans="1:10">
      <c r="A47" s="136">
        <v>13490</v>
      </c>
      <c r="B47" s="136" t="s">
        <v>340</v>
      </c>
      <c r="C47" s="136" t="s">
        <v>341</v>
      </c>
      <c r="D47" s="136" t="s">
        <v>342</v>
      </c>
      <c r="E47" s="137" t="str">
        <f t="shared" si="0"/>
        <v>FzS</v>
      </c>
      <c r="F47" s="136" t="str">
        <f t="shared" si="5"/>
        <v>Deggenhausertal</v>
      </c>
      <c r="G47" s="136" t="str">
        <f t="shared" si="6"/>
        <v>e.V.</v>
      </c>
      <c r="H47" s="136"/>
      <c r="I47" s="136" t="s">
        <v>343</v>
      </c>
      <c r="J47" s="136" t="s">
        <v>344</v>
      </c>
    </row>
    <row r="48" spans="1:10">
      <c r="A48" s="136">
        <v>13500</v>
      </c>
      <c r="B48" s="136" t="s">
        <v>345</v>
      </c>
      <c r="C48" s="136" t="s">
        <v>346</v>
      </c>
      <c r="D48" s="136" t="s">
        <v>347</v>
      </c>
      <c r="E48" s="137" t="str">
        <f t="shared" si="0"/>
        <v>SV</v>
      </c>
      <c r="F48" s="136" t="str">
        <f t="shared" si="5"/>
        <v>Deuchelried</v>
      </c>
      <c r="G48" s="136" t="str">
        <f t="shared" si="6"/>
        <v>e.V.</v>
      </c>
      <c r="H48" s="136"/>
      <c r="I48" s="136" t="s">
        <v>348</v>
      </c>
      <c r="J48" s="136" t="s">
        <v>349</v>
      </c>
    </row>
    <row r="49" spans="1:10">
      <c r="A49" s="136">
        <v>21979</v>
      </c>
      <c r="B49" s="136" t="s">
        <v>350</v>
      </c>
      <c r="C49" s="136" t="s">
        <v>351</v>
      </c>
      <c r="D49" s="136" t="s">
        <v>350</v>
      </c>
      <c r="E49" s="137" t="str">
        <f t="shared" si="0"/>
        <v>Gymnastikgruppe</v>
      </c>
      <c r="F49" s="136" t="str">
        <f t="shared" si="5"/>
        <v>Deuchelried</v>
      </c>
      <c r="G49" s="136" t="str">
        <f t="shared" si="6"/>
        <v>e.V.</v>
      </c>
      <c r="H49" s="136"/>
      <c r="I49" s="136" t="s">
        <v>348</v>
      </c>
      <c r="J49" s="136" t="s">
        <v>349</v>
      </c>
    </row>
    <row r="50" spans="1:10">
      <c r="A50" s="136">
        <v>13369</v>
      </c>
      <c r="B50" s="136" t="s">
        <v>352</v>
      </c>
      <c r="C50" s="136" t="s">
        <v>353</v>
      </c>
      <c r="D50" s="136" t="s">
        <v>354</v>
      </c>
      <c r="E50" s="137" t="str">
        <f t="shared" si="0"/>
        <v>SV</v>
      </c>
      <c r="F50" s="136" t="str">
        <f t="shared" si="5"/>
        <v>Diepoldshofen</v>
      </c>
      <c r="G50" s="136" t="str">
        <f t="shared" si="6"/>
        <v>e.V.</v>
      </c>
      <c r="H50" s="136"/>
      <c r="I50" s="136" t="s">
        <v>355</v>
      </c>
      <c r="J50" s="136" t="s">
        <v>356</v>
      </c>
    </row>
    <row r="51" spans="1:10">
      <c r="A51" s="136">
        <v>13370</v>
      </c>
      <c r="B51" s="136" t="s">
        <v>357</v>
      </c>
      <c r="C51" s="136" t="s">
        <v>358</v>
      </c>
      <c r="D51" s="136" t="s">
        <v>357</v>
      </c>
      <c r="E51" s="137" t="str">
        <f t="shared" si="0"/>
        <v>Schützenverein</v>
      </c>
      <c r="F51" s="136" t="str">
        <f t="shared" si="5"/>
        <v>Dieterskirch</v>
      </c>
      <c r="G51" s="136" t="str">
        <f t="shared" si="6"/>
        <v>e.V.</v>
      </c>
      <c r="H51" s="136"/>
      <c r="I51" s="136" t="s">
        <v>359</v>
      </c>
      <c r="J51" s="136" t="s">
        <v>360</v>
      </c>
    </row>
    <row r="52" spans="1:10">
      <c r="A52" s="136">
        <v>13371</v>
      </c>
      <c r="B52" s="136" t="s">
        <v>361</v>
      </c>
      <c r="C52" s="136" t="s">
        <v>362</v>
      </c>
      <c r="D52" s="136" t="s">
        <v>363</v>
      </c>
      <c r="E52" s="137" t="str">
        <f t="shared" si="0"/>
        <v>SV</v>
      </c>
      <c r="F52" s="136" t="str">
        <f t="shared" si="5"/>
        <v>Dietmanns</v>
      </c>
      <c r="G52" s="136" t="str">
        <f t="shared" si="6"/>
        <v>e.V.</v>
      </c>
      <c r="H52" s="136"/>
      <c r="I52" s="136" t="s">
        <v>206</v>
      </c>
      <c r="J52" s="136" t="s">
        <v>207</v>
      </c>
    </row>
    <row r="53" spans="1:10">
      <c r="A53" s="136">
        <v>13372</v>
      </c>
      <c r="B53" s="136" t="s">
        <v>364</v>
      </c>
      <c r="C53" s="136" t="s">
        <v>365</v>
      </c>
      <c r="D53" s="136" t="s">
        <v>366</v>
      </c>
      <c r="E53" s="137" t="str">
        <f t="shared" si="0"/>
        <v>SV</v>
      </c>
      <c r="F53" s="136" t="str">
        <f t="shared" si="5"/>
        <v>Dürmentingen</v>
      </c>
      <c r="G53" s="136" t="str">
        <f t="shared" si="6"/>
        <v>e.V.</v>
      </c>
      <c r="H53" s="136"/>
      <c r="I53" s="136" t="s">
        <v>367</v>
      </c>
      <c r="J53" s="136" t="s">
        <v>368</v>
      </c>
    </row>
    <row r="54" spans="1:10">
      <c r="A54" s="136">
        <v>13373</v>
      </c>
      <c r="B54" s="136" t="s">
        <v>369</v>
      </c>
      <c r="C54" s="136" t="s">
        <v>370</v>
      </c>
      <c r="D54" s="136" t="s">
        <v>369</v>
      </c>
      <c r="E54" s="137" t="str">
        <f t="shared" si="0"/>
        <v>Skiclub</v>
      </c>
      <c r="F54" s="136" t="str">
        <f t="shared" si="5"/>
        <v>Ebenweiler</v>
      </c>
      <c r="G54" s="136" t="str">
        <f t="shared" si="6"/>
        <v>e.V.</v>
      </c>
      <c r="H54" s="136"/>
      <c r="I54" s="136" t="s">
        <v>174</v>
      </c>
      <c r="J54" s="136" t="s">
        <v>175</v>
      </c>
    </row>
    <row r="55" spans="1:10">
      <c r="A55" s="136">
        <v>13374</v>
      </c>
      <c r="B55" s="136" t="s">
        <v>371</v>
      </c>
      <c r="C55" s="136" t="s">
        <v>372</v>
      </c>
      <c r="D55" s="136" t="s">
        <v>373</v>
      </c>
      <c r="E55" s="137" t="str">
        <f t="shared" si="0"/>
        <v>SV</v>
      </c>
      <c r="F55" s="136" t="str">
        <f t="shared" si="5"/>
        <v>Eberhardzell</v>
      </c>
      <c r="G55" s="136" t="str">
        <f t="shared" si="6"/>
        <v>e.V.</v>
      </c>
      <c r="H55" s="136"/>
      <c r="I55" s="136" t="s">
        <v>374</v>
      </c>
      <c r="J55" s="136" t="s">
        <v>375</v>
      </c>
    </row>
    <row r="56" spans="1:10">
      <c r="A56" s="136">
        <v>13375</v>
      </c>
      <c r="B56" s="136" t="s">
        <v>376</v>
      </c>
      <c r="C56" s="136" t="s">
        <v>377</v>
      </c>
      <c r="D56" s="136" t="s">
        <v>378</v>
      </c>
      <c r="E56" s="137" t="str">
        <f t="shared" si="0"/>
        <v>SV</v>
      </c>
      <c r="F56" s="136" t="str">
        <f t="shared" si="5"/>
        <v>Ebersbach</v>
      </c>
      <c r="G56" s="136" t="str">
        <f t="shared" si="6"/>
        <v>e.V.</v>
      </c>
      <c r="H56" s="136"/>
      <c r="I56" s="136" t="s">
        <v>379</v>
      </c>
      <c r="J56" s="136" t="s">
        <v>175</v>
      </c>
    </row>
    <row r="57" spans="1:10">
      <c r="A57" s="136">
        <v>20284</v>
      </c>
      <c r="B57" s="136" t="s">
        <v>380</v>
      </c>
      <c r="C57" s="136" t="s">
        <v>381</v>
      </c>
      <c r="D57" s="136" t="s">
        <v>382</v>
      </c>
      <c r="E57" s="137" t="str">
        <f t="shared" si="0"/>
        <v>SF</v>
      </c>
      <c r="F57" s="136" t="str">
        <f t="shared" si="5"/>
        <v>Egelfingen</v>
      </c>
      <c r="G57" s="136" t="str">
        <f t="shared" si="6"/>
        <v>e.V.</v>
      </c>
      <c r="H57" s="136"/>
      <c r="I57" s="136" t="s">
        <v>187</v>
      </c>
      <c r="J57" s="136" t="s">
        <v>188</v>
      </c>
    </row>
    <row r="58" spans="1:10">
      <c r="A58" s="136">
        <v>13376</v>
      </c>
      <c r="B58" s="136" t="s">
        <v>383</v>
      </c>
      <c r="C58" s="136" t="s">
        <v>384</v>
      </c>
      <c r="D58" s="136" t="s">
        <v>385</v>
      </c>
      <c r="E58" s="137" t="str">
        <f t="shared" si="0"/>
        <v>SV</v>
      </c>
      <c r="F58" s="136" t="s">
        <v>386</v>
      </c>
      <c r="G58" s="136" t="s">
        <v>387</v>
      </c>
      <c r="H58" s="136"/>
      <c r="I58" s="136" t="s">
        <v>335</v>
      </c>
      <c r="J58" s="136" t="s">
        <v>336</v>
      </c>
    </row>
    <row r="59" spans="1:10">
      <c r="A59" s="136">
        <v>13499</v>
      </c>
      <c r="B59" s="136" t="s">
        <v>388</v>
      </c>
      <c r="C59" s="136" t="s">
        <v>389</v>
      </c>
      <c r="D59" s="136" t="s">
        <v>388</v>
      </c>
      <c r="E59" s="137" t="str">
        <f t="shared" si="0"/>
        <v>Freizeitclub</v>
      </c>
      <c r="F59" s="136" t="str">
        <f>MID(D59,SEARCH(" ",D59)+1,SEARCH(" ",D59,SEARCH(" ",D59)+1)-(SEARCH(" ",D59)+1))</f>
        <v>Eichenau</v>
      </c>
      <c r="G59" s="136" t="str">
        <f>MID(D59,SEARCH(" ",D59,SEARCH(" ",D59)+1)+1,LEN(D59))</f>
        <v>e.V.</v>
      </c>
      <c r="H59" s="136"/>
      <c r="I59" s="136" t="s">
        <v>170</v>
      </c>
      <c r="J59" s="136" t="s">
        <v>127</v>
      </c>
    </row>
    <row r="60" spans="1:10">
      <c r="A60" s="136">
        <v>13454</v>
      </c>
      <c r="B60" s="136" t="s">
        <v>390</v>
      </c>
      <c r="C60" s="136" t="s">
        <v>391</v>
      </c>
      <c r="D60" s="136" t="s">
        <v>392</v>
      </c>
      <c r="E60" s="137" t="str">
        <f t="shared" si="0"/>
        <v>SV</v>
      </c>
      <c r="F60" s="136" t="s">
        <v>393</v>
      </c>
      <c r="G60" s="136" t="s">
        <v>166</v>
      </c>
      <c r="H60" s="136"/>
      <c r="I60" s="136" t="s">
        <v>225</v>
      </c>
      <c r="J60" s="136" t="s">
        <v>394</v>
      </c>
    </row>
    <row r="61" spans="1:10">
      <c r="A61" s="136">
        <v>13377</v>
      </c>
      <c r="B61" s="136" t="s">
        <v>395</v>
      </c>
      <c r="C61" s="136" t="s">
        <v>396</v>
      </c>
      <c r="D61" s="136" t="s">
        <v>397</v>
      </c>
      <c r="E61" s="137" t="str">
        <f t="shared" si="0"/>
        <v>TV</v>
      </c>
      <c r="F61" s="136" t="str">
        <f t="shared" ref="F61:F68" si="7">MID(D61,SEARCH(" ",D61)+1,SEARCH(" ",D61,SEARCH(" ",D61)+1)-(SEARCH(" ",D61)+1))</f>
        <v>Eisenharz</v>
      </c>
      <c r="G61" s="136" t="str">
        <f t="shared" ref="G61:G68" si="8">MID(D61,SEARCH(" ",D61,SEARCH(" ",D61)+1)+1,LEN(D61))</f>
        <v>e.V.</v>
      </c>
      <c r="H61" s="136"/>
      <c r="I61" s="136" t="s">
        <v>335</v>
      </c>
      <c r="J61" s="136" t="s">
        <v>398</v>
      </c>
    </row>
    <row r="62" spans="1:10">
      <c r="A62" s="136">
        <v>13487</v>
      </c>
      <c r="B62" s="136" t="s">
        <v>399</v>
      </c>
      <c r="C62" s="136" t="s">
        <v>400</v>
      </c>
      <c r="D62" s="136" t="s">
        <v>401</v>
      </c>
      <c r="E62" s="137" t="str">
        <f t="shared" si="0"/>
        <v>SV</v>
      </c>
      <c r="F62" s="136" t="str">
        <f t="shared" si="7"/>
        <v>Ellwangen</v>
      </c>
      <c r="G62" s="136" t="str">
        <f t="shared" si="8"/>
        <v>e.V.</v>
      </c>
      <c r="H62" s="136"/>
      <c r="I62" s="136" t="s">
        <v>402</v>
      </c>
      <c r="J62" s="136" t="s">
        <v>403</v>
      </c>
    </row>
    <row r="63" spans="1:10">
      <c r="A63" s="136">
        <v>13378</v>
      </c>
      <c r="B63" s="136" t="s">
        <v>404</v>
      </c>
      <c r="C63" s="136" t="s">
        <v>405</v>
      </c>
      <c r="D63" s="136" t="s">
        <v>404</v>
      </c>
      <c r="E63" s="137" t="str">
        <f t="shared" si="0"/>
        <v>TSV</v>
      </c>
      <c r="F63" s="136" t="str">
        <f t="shared" si="7"/>
        <v>Eriskirch</v>
      </c>
      <c r="G63" s="136" t="str">
        <f t="shared" si="8"/>
        <v>e.V.</v>
      </c>
      <c r="H63" s="136"/>
      <c r="I63" s="136" t="s">
        <v>406</v>
      </c>
      <c r="J63" s="136" t="s">
        <v>407</v>
      </c>
    </row>
    <row r="64" spans="1:10">
      <c r="A64" s="136">
        <v>13379</v>
      </c>
      <c r="B64" s="136" t="s">
        <v>408</v>
      </c>
      <c r="C64" s="136" t="s">
        <v>409</v>
      </c>
      <c r="D64" s="136" t="s">
        <v>410</v>
      </c>
      <c r="E64" s="137" t="str">
        <f t="shared" si="0"/>
        <v>SV</v>
      </c>
      <c r="F64" s="136" t="str">
        <f t="shared" si="7"/>
        <v>Erlenmoos</v>
      </c>
      <c r="G64" s="136" t="str">
        <f t="shared" si="8"/>
        <v>e.V.</v>
      </c>
      <c r="H64" s="136"/>
      <c r="I64" s="136" t="s">
        <v>298</v>
      </c>
      <c r="J64" s="136" t="s">
        <v>411</v>
      </c>
    </row>
    <row r="65" spans="1:10">
      <c r="A65" s="136">
        <v>13380</v>
      </c>
      <c r="B65" s="136" t="s">
        <v>412</v>
      </c>
      <c r="C65" s="136" t="s">
        <v>413</v>
      </c>
      <c r="D65" s="136" t="s">
        <v>414</v>
      </c>
      <c r="E65" s="137" t="str">
        <f t="shared" si="0"/>
        <v>TSV</v>
      </c>
      <c r="F65" s="136" t="str">
        <f t="shared" si="7"/>
        <v>Ertingen</v>
      </c>
      <c r="G65" s="136" t="str">
        <f t="shared" si="8"/>
        <v>e.V.</v>
      </c>
      <c r="H65" s="136"/>
      <c r="I65" s="136" t="s">
        <v>287</v>
      </c>
      <c r="J65" s="136" t="s">
        <v>415</v>
      </c>
    </row>
    <row r="66" spans="1:10">
      <c r="A66" s="136">
        <v>13381</v>
      </c>
      <c r="B66" s="136" t="s">
        <v>416</v>
      </c>
      <c r="C66" s="136" t="s">
        <v>417</v>
      </c>
      <c r="D66" s="136" t="s">
        <v>418</v>
      </c>
      <c r="E66" s="137" t="str">
        <f t="shared" si="0"/>
        <v>TSV</v>
      </c>
      <c r="F66" s="136" t="str">
        <f t="shared" si="7"/>
        <v>Eschach</v>
      </c>
      <c r="G66" s="136" t="str">
        <f t="shared" si="8"/>
        <v>e.V.</v>
      </c>
      <c r="H66" s="136"/>
      <c r="I66" s="136" t="s">
        <v>419</v>
      </c>
      <c r="J66" s="136" t="s">
        <v>420</v>
      </c>
    </row>
    <row r="67" spans="1:10">
      <c r="A67" s="136">
        <v>20283</v>
      </c>
      <c r="B67" s="136" t="s">
        <v>421</v>
      </c>
      <c r="C67" s="136" t="s">
        <v>422</v>
      </c>
      <c r="D67" s="136" t="s">
        <v>423</v>
      </c>
      <c r="E67" s="137" t="str">
        <f t="shared" si="0"/>
        <v>TV</v>
      </c>
      <c r="F67" s="136" t="str">
        <f t="shared" si="7"/>
        <v>Essendorf</v>
      </c>
      <c r="G67" s="136" t="str">
        <f t="shared" si="8"/>
        <v>e.V.</v>
      </c>
      <c r="H67" s="136"/>
      <c r="I67" s="136" t="s">
        <v>424</v>
      </c>
      <c r="J67" s="136" t="s">
        <v>425</v>
      </c>
    </row>
    <row r="68" spans="1:10">
      <c r="A68" s="136">
        <v>13382</v>
      </c>
      <c r="B68" s="136" t="s">
        <v>426</v>
      </c>
      <c r="C68" s="136" t="s">
        <v>427</v>
      </c>
      <c r="D68" s="136" t="s">
        <v>428</v>
      </c>
      <c r="E68" s="137" t="str">
        <f t="shared" si="0"/>
        <v>SV</v>
      </c>
      <c r="F68" s="136" t="str">
        <f t="shared" si="7"/>
        <v>Ettenkirch</v>
      </c>
      <c r="G68" s="136" t="str">
        <f t="shared" si="8"/>
        <v>e.V.</v>
      </c>
      <c r="H68" s="136"/>
      <c r="I68" s="136" t="s">
        <v>150</v>
      </c>
      <c r="J68" s="136" t="s">
        <v>151</v>
      </c>
    </row>
    <row r="69" spans="1:10">
      <c r="A69" s="136">
        <v>13486</v>
      </c>
      <c r="B69" s="136" t="s">
        <v>429</v>
      </c>
      <c r="C69" s="136" t="s">
        <v>430</v>
      </c>
      <c r="D69" s="136" t="s">
        <v>429</v>
      </c>
      <c r="E69" s="137" t="str">
        <f t="shared" si="0"/>
        <v>Schneelaufverein</v>
      </c>
      <c r="F69" s="136" t="s">
        <v>431</v>
      </c>
      <c r="G69" s="136" t="s">
        <v>166</v>
      </c>
      <c r="H69" s="136"/>
      <c r="I69" s="136" t="s">
        <v>348</v>
      </c>
      <c r="J69" s="136" t="s">
        <v>349</v>
      </c>
    </row>
    <row r="70" spans="1:10">
      <c r="A70" s="136">
        <v>20281</v>
      </c>
      <c r="B70" s="136" t="s">
        <v>432</v>
      </c>
      <c r="C70" s="136" t="s">
        <v>433</v>
      </c>
      <c r="D70" s="136" t="s">
        <v>434</v>
      </c>
      <c r="E70" s="137" t="str">
        <f t="shared" si="0"/>
        <v>SV</v>
      </c>
      <c r="F70" s="136" t="str">
        <f t="shared" ref="F70:F97" si="9">MID(D70,SEARCH(" ",D70)+1,SEARCH(" ",D70,SEARCH(" ",D70)+1)-(SEARCH(" ",D70)+1))</f>
        <v>Fischbach</v>
      </c>
      <c r="G70" s="136" t="str">
        <f t="shared" ref="G70:G97" si="10">MID(D70,SEARCH(" ",D70,SEARCH(" ",D70)+1)+1,LEN(D70))</f>
        <v>e.V.</v>
      </c>
      <c r="H70" s="136"/>
      <c r="I70" s="136" t="s">
        <v>435</v>
      </c>
      <c r="J70" s="136" t="s">
        <v>436</v>
      </c>
    </row>
    <row r="71" spans="1:10">
      <c r="A71" s="136">
        <v>13483</v>
      </c>
      <c r="B71" s="136" t="s">
        <v>437</v>
      </c>
      <c r="C71" s="136" t="s">
        <v>438</v>
      </c>
      <c r="D71" s="136" t="s">
        <v>439</v>
      </c>
      <c r="E71" s="137" t="str">
        <f t="shared" si="0"/>
        <v>SV</v>
      </c>
      <c r="F71" s="136" t="str">
        <f t="shared" si="9"/>
        <v>Fleischwangen</v>
      </c>
      <c r="G71" s="136" t="str">
        <f t="shared" si="10"/>
        <v>e.V.</v>
      </c>
      <c r="H71" s="136"/>
      <c r="I71" s="136" t="s">
        <v>440</v>
      </c>
      <c r="J71" s="136" t="s">
        <v>441</v>
      </c>
    </row>
    <row r="72" spans="1:10">
      <c r="A72" s="136">
        <v>13385</v>
      </c>
      <c r="B72" s="136" t="s">
        <v>442</v>
      </c>
      <c r="C72" s="136" t="s">
        <v>443</v>
      </c>
      <c r="D72" s="136" t="s">
        <v>442</v>
      </c>
      <c r="E72" s="137" t="str">
        <f t="shared" si="0"/>
        <v>Bodensee-Schulsport-Verein</v>
      </c>
      <c r="F72" s="136" t="str">
        <f t="shared" si="9"/>
        <v>Friedrichshafen</v>
      </c>
      <c r="G72" s="136" t="str">
        <f t="shared" si="10"/>
        <v>e.V.</v>
      </c>
      <c r="H72" s="136"/>
      <c r="I72" s="136" t="s">
        <v>444</v>
      </c>
      <c r="J72" s="136" t="s">
        <v>151</v>
      </c>
    </row>
    <row r="73" spans="1:10">
      <c r="A73" s="136">
        <v>13388</v>
      </c>
      <c r="B73" s="136" t="s">
        <v>445</v>
      </c>
      <c r="C73" s="136" t="s">
        <v>446</v>
      </c>
      <c r="D73" s="136" t="s">
        <v>447</v>
      </c>
      <c r="E73" s="137" t="str">
        <f t="shared" si="0"/>
        <v>SC</v>
      </c>
      <c r="F73" s="136" t="str">
        <f t="shared" si="9"/>
        <v>Friedrichshafen</v>
      </c>
      <c r="G73" s="136" t="str">
        <f t="shared" si="10"/>
        <v>e.V.</v>
      </c>
      <c r="H73" s="136"/>
      <c r="I73" s="136" t="s">
        <v>311</v>
      </c>
      <c r="J73" s="136" t="s">
        <v>151</v>
      </c>
    </row>
    <row r="74" spans="1:10">
      <c r="A74" s="136">
        <v>13491</v>
      </c>
      <c r="B74" s="136" t="s">
        <v>448</v>
      </c>
      <c r="C74" s="136" t="s">
        <v>449</v>
      </c>
      <c r="D74" s="136" t="s">
        <v>450</v>
      </c>
      <c r="E74" s="137" t="str">
        <f t="shared" si="0"/>
        <v>SF</v>
      </c>
      <c r="F74" s="136" t="str">
        <f t="shared" si="9"/>
        <v>Friedrichshafen</v>
      </c>
      <c r="G74" s="136" t="str">
        <f t="shared" si="10"/>
        <v>e.V.</v>
      </c>
      <c r="H74" s="136"/>
      <c r="I74" s="136" t="s">
        <v>311</v>
      </c>
      <c r="J74" s="136" t="s">
        <v>151</v>
      </c>
    </row>
    <row r="75" spans="1:10">
      <c r="A75" s="136">
        <v>13501</v>
      </c>
      <c r="B75" s="136" t="s">
        <v>451</v>
      </c>
      <c r="C75" s="136" t="s">
        <v>452</v>
      </c>
      <c r="D75" s="136" t="s">
        <v>451</v>
      </c>
      <c r="E75" s="137" t="str">
        <f t="shared" si="0"/>
        <v>PSG</v>
      </c>
      <c r="F75" s="136" t="str">
        <f t="shared" si="9"/>
        <v>Friedrichshafen</v>
      </c>
      <c r="G75" s="136" t="str">
        <f t="shared" si="10"/>
        <v>e.V.</v>
      </c>
      <c r="H75" s="136"/>
      <c r="I75" s="136" t="s">
        <v>311</v>
      </c>
      <c r="J75" s="136" t="s">
        <v>151</v>
      </c>
    </row>
    <row r="76" spans="1:10">
      <c r="A76" s="136">
        <v>20662</v>
      </c>
      <c r="B76" s="136" t="s">
        <v>453</v>
      </c>
      <c r="C76" s="136" t="s">
        <v>454</v>
      </c>
      <c r="D76" s="136" t="s">
        <v>453</v>
      </c>
      <c r="E76" s="137" t="str">
        <f t="shared" si="0"/>
        <v>VfB</v>
      </c>
      <c r="F76" s="136" t="str">
        <f t="shared" si="9"/>
        <v>Friedrichshafen</v>
      </c>
      <c r="G76" s="136" t="str">
        <f t="shared" si="10"/>
        <v>e.V.</v>
      </c>
      <c r="H76" s="136"/>
      <c r="I76" s="136" t="s">
        <v>311</v>
      </c>
      <c r="J76" s="136" t="s">
        <v>151</v>
      </c>
    </row>
    <row r="77" spans="1:10">
      <c r="A77" s="136">
        <v>13383</v>
      </c>
      <c r="B77" s="136" t="s">
        <v>455</v>
      </c>
      <c r="C77" s="136" t="s">
        <v>456</v>
      </c>
      <c r="D77" s="136" t="s">
        <v>457</v>
      </c>
      <c r="E77" s="137" t="str">
        <f t="shared" si="0"/>
        <v>TS</v>
      </c>
      <c r="F77" s="136" t="str">
        <f t="shared" si="9"/>
        <v>Friedrichshafen</v>
      </c>
      <c r="G77" s="136" t="str">
        <f t="shared" si="10"/>
        <v>1862 e.V.</v>
      </c>
      <c r="H77" s="136"/>
      <c r="I77" s="136" t="s">
        <v>458</v>
      </c>
      <c r="J77" s="136" t="s">
        <v>151</v>
      </c>
    </row>
    <row r="78" spans="1:10">
      <c r="A78" s="136">
        <v>13387</v>
      </c>
      <c r="B78" s="136" t="s">
        <v>459</v>
      </c>
      <c r="C78" s="136" t="s">
        <v>460</v>
      </c>
      <c r="D78" s="136" t="s">
        <v>459</v>
      </c>
      <c r="E78" s="137" t="str">
        <f t="shared" si="0"/>
        <v>FC</v>
      </c>
      <c r="F78" s="136" t="str">
        <f t="shared" si="9"/>
        <v>Friedrichshafen</v>
      </c>
      <c r="G78" s="136" t="str">
        <f t="shared" si="10"/>
        <v>e.V.</v>
      </c>
      <c r="H78" s="136"/>
      <c r="I78" s="136" t="s">
        <v>458</v>
      </c>
      <c r="J78" s="136" t="s">
        <v>151</v>
      </c>
    </row>
    <row r="79" spans="1:10">
      <c r="A79" s="136">
        <v>13384</v>
      </c>
      <c r="B79" s="136" t="s">
        <v>461</v>
      </c>
      <c r="C79" s="136" t="s">
        <v>462</v>
      </c>
      <c r="D79" s="136" t="s">
        <v>463</v>
      </c>
      <c r="E79" s="137" t="str">
        <f t="shared" si="0"/>
        <v>TSV</v>
      </c>
      <c r="F79" s="136" t="str">
        <f t="shared" si="9"/>
        <v>Friedrichshafen-Fischbach</v>
      </c>
      <c r="G79" s="136" t="str">
        <f t="shared" si="10"/>
        <v>e.V.</v>
      </c>
      <c r="H79" s="136"/>
      <c r="I79" s="136" t="s">
        <v>150</v>
      </c>
      <c r="J79" s="136" t="s">
        <v>151</v>
      </c>
    </row>
    <row r="80" spans="1:10">
      <c r="A80" s="136">
        <v>22211</v>
      </c>
      <c r="B80" s="136" t="s">
        <v>464</v>
      </c>
      <c r="C80" s="136" t="s">
        <v>465</v>
      </c>
      <c r="D80" s="136" t="s">
        <v>466</v>
      </c>
      <c r="E80" s="137" t="str">
        <f t="shared" si="0"/>
        <v>SG</v>
      </c>
      <c r="F80" s="136" t="str">
        <f t="shared" si="9"/>
        <v>Friesenhofen</v>
      </c>
      <c r="G80" s="136" t="str">
        <f t="shared" si="10"/>
        <v>e.V.</v>
      </c>
      <c r="H80" s="136"/>
      <c r="I80" s="136" t="s">
        <v>355</v>
      </c>
      <c r="J80" s="136" t="s">
        <v>467</v>
      </c>
    </row>
    <row r="81" spans="1:10">
      <c r="A81" s="136">
        <v>13389</v>
      </c>
      <c r="B81" s="136" t="s">
        <v>468</v>
      </c>
      <c r="C81" s="136" t="s">
        <v>469</v>
      </c>
      <c r="D81" s="136" t="s">
        <v>470</v>
      </c>
      <c r="E81" s="137" t="str">
        <f t="shared" si="0"/>
        <v>SV</v>
      </c>
      <c r="F81" s="136" t="str">
        <f t="shared" si="9"/>
        <v>Fronhofen</v>
      </c>
      <c r="G81" s="136" t="str">
        <f t="shared" si="10"/>
        <v>e.V.</v>
      </c>
      <c r="H81" s="136"/>
      <c r="I81" s="136" t="s">
        <v>303</v>
      </c>
      <c r="J81" s="136" t="s">
        <v>304</v>
      </c>
    </row>
    <row r="82" spans="1:10">
      <c r="A82" s="136">
        <v>13390</v>
      </c>
      <c r="B82" s="136" t="s">
        <v>471</v>
      </c>
      <c r="C82" s="136" t="s">
        <v>472</v>
      </c>
      <c r="D82" s="136" t="s">
        <v>473</v>
      </c>
      <c r="E82" s="137" t="str">
        <f t="shared" si="0"/>
        <v>SV</v>
      </c>
      <c r="F82" s="136" t="str">
        <f t="shared" si="9"/>
        <v>Gebrazhofen</v>
      </c>
      <c r="G82" s="136" t="str">
        <f t="shared" si="10"/>
        <v>e.V.</v>
      </c>
      <c r="H82" s="136"/>
      <c r="I82" s="136" t="s">
        <v>355</v>
      </c>
      <c r="J82" s="136" t="s">
        <v>474</v>
      </c>
    </row>
    <row r="83" spans="1:10">
      <c r="A83" s="136">
        <v>13391</v>
      </c>
      <c r="B83" s="136" t="s">
        <v>475</v>
      </c>
      <c r="C83" s="136" t="s">
        <v>476</v>
      </c>
      <c r="D83" s="136" t="s">
        <v>477</v>
      </c>
      <c r="E83" s="137" t="str">
        <f t="shared" si="0"/>
        <v>TSV</v>
      </c>
      <c r="F83" s="136" t="str">
        <f t="shared" si="9"/>
        <v>Grünkraut</v>
      </c>
      <c r="G83" s="136" t="str">
        <f t="shared" si="10"/>
        <v>e.V.</v>
      </c>
      <c r="H83" s="136"/>
      <c r="I83" s="136" t="s">
        <v>478</v>
      </c>
      <c r="J83" s="136" t="s">
        <v>479</v>
      </c>
    </row>
    <row r="84" spans="1:10">
      <c r="A84" s="136">
        <v>13502</v>
      </c>
      <c r="B84" s="136" t="s">
        <v>480</v>
      </c>
      <c r="C84" s="136" t="s">
        <v>481</v>
      </c>
      <c r="D84" s="136" t="s">
        <v>482</v>
      </c>
      <c r="E84" s="137" t="str">
        <f t="shared" si="0"/>
        <v>VfB</v>
      </c>
      <c r="F84" s="136" t="str">
        <f t="shared" si="9"/>
        <v>Gutenzell</v>
      </c>
      <c r="G84" s="136" t="str">
        <f t="shared" si="10"/>
        <v>e.V.</v>
      </c>
      <c r="H84" s="136"/>
      <c r="I84" s="136" t="s">
        <v>483</v>
      </c>
      <c r="J84" s="136" t="s">
        <v>484</v>
      </c>
    </row>
    <row r="85" spans="1:10">
      <c r="A85" s="136">
        <v>13392</v>
      </c>
      <c r="B85" s="136" t="s">
        <v>485</v>
      </c>
      <c r="C85" s="136" t="s">
        <v>486</v>
      </c>
      <c r="D85" s="136" t="s">
        <v>487</v>
      </c>
      <c r="E85" s="137" t="str">
        <f t="shared" si="0"/>
        <v>SG</v>
      </c>
      <c r="F85" s="136" t="str">
        <f t="shared" si="9"/>
        <v>Haidgau</v>
      </c>
      <c r="G85" s="136" t="str">
        <f t="shared" si="10"/>
        <v>e.V.</v>
      </c>
      <c r="H85" s="136"/>
      <c r="I85" s="136" t="s">
        <v>206</v>
      </c>
      <c r="J85" s="136" t="s">
        <v>488</v>
      </c>
    </row>
    <row r="86" spans="1:10">
      <c r="A86" s="136">
        <v>13393</v>
      </c>
      <c r="B86" s="136" t="s">
        <v>489</v>
      </c>
      <c r="C86" s="136" t="s">
        <v>490</v>
      </c>
      <c r="D86" s="136" t="s">
        <v>491</v>
      </c>
      <c r="E86" s="137" t="str">
        <f t="shared" si="0"/>
        <v>SV</v>
      </c>
      <c r="F86" s="136" t="str">
        <f t="shared" si="9"/>
        <v>Haisterkirch</v>
      </c>
      <c r="G86" s="136" t="str">
        <f t="shared" si="10"/>
        <v>e.V.</v>
      </c>
      <c r="H86" s="136"/>
      <c r="I86" s="136" t="s">
        <v>243</v>
      </c>
      <c r="J86" s="136" t="s">
        <v>242</v>
      </c>
    </row>
    <row r="87" spans="1:10">
      <c r="A87" s="136">
        <v>13394</v>
      </c>
      <c r="B87" s="136" t="s">
        <v>492</v>
      </c>
      <c r="C87" s="136" t="s">
        <v>493</v>
      </c>
      <c r="D87" s="136" t="s">
        <v>494</v>
      </c>
      <c r="E87" s="137" t="str">
        <f t="shared" si="0"/>
        <v>SV</v>
      </c>
      <c r="F87" s="136" t="str">
        <f t="shared" si="9"/>
        <v>Haslach</v>
      </c>
      <c r="G87" s="136" t="str">
        <f t="shared" si="10"/>
        <v>e.V.</v>
      </c>
      <c r="H87" s="136"/>
      <c r="I87" s="136" t="s">
        <v>348</v>
      </c>
      <c r="J87" s="136" t="s">
        <v>349</v>
      </c>
    </row>
    <row r="88" spans="1:10">
      <c r="A88" s="136">
        <v>13395</v>
      </c>
      <c r="B88" s="136" t="s">
        <v>492</v>
      </c>
      <c r="C88" s="136" t="s">
        <v>495</v>
      </c>
      <c r="D88" s="136" t="s">
        <v>494</v>
      </c>
      <c r="E88" s="137" t="str">
        <f t="shared" si="0"/>
        <v>SV</v>
      </c>
      <c r="F88" s="136" t="str">
        <f t="shared" si="9"/>
        <v>Haslach</v>
      </c>
      <c r="G88" s="136" t="str">
        <f t="shared" si="10"/>
        <v>e.V.</v>
      </c>
      <c r="H88" s="136"/>
      <c r="I88" s="136" t="s">
        <v>402</v>
      </c>
      <c r="J88" s="136" t="s">
        <v>496</v>
      </c>
    </row>
    <row r="89" spans="1:10">
      <c r="A89" s="136">
        <v>13352</v>
      </c>
      <c r="B89" s="136" t="s">
        <v>497</v>
      </c>
      <c r="C89" s="136" t="s">
        <v>498</v>
      </c>
      <c r="D89" s="136" t="s">
        <v>499</v>
      </c>
      <c r="E89" s="137" t="str">
        <f t="shared" si="0"/>
        <v>SV</v>
      </c>
      <c r="F89" s="136" t="str">
        <f t="shared" si="9"/>
        <v>Hauerz</v>
      </c>
      <c r="G89" s="136" t="str">
        <f t="shared" si="10"/>
        <v>e.V.</v>
      </c>
      <c r="H89" s="136"/>
      <c r="I89" s="136" t="s">
        <v>206</v>
      </c>
      <c r="J89" s="136" t="s">
        <v>207</v>
      </c>
    </row>
    <row r="90" spans="1:10">
      <c r="A90" s="136">
        <v>13396</v>
      </c>
      <c r="B90" s="136" t="s">
        <v>500</v>
      </c>
      <c r="C90" s="136" t="s">
        <v>501</v>
      </c>
      <c r="D90" s="136" t="s">
        <v>502</v>
      </c>
      <c r="E90" s="137" t="str">
        <f t="shared" si="0"/>
        <v>SV</v>
      </c>
      <c r="F90" s="136" t="str">
        <f t="shared" si="9"/>
        <v>Herlazhofen</v>
      </c>
      <c r="G90" s="136" t="str">
        <f t="shared" si="10"/>
        <v>e.V.</v>
      </c>
      <c r="H90" s="136"/>
      <c r="I90" s="136" t="s">
        <v>355</v>
      </c>
      <c r="J90" s="136" t="s">
        <v>356</v>
      </c>
    </row>
    <row r="91" spans="1:10">
      <c r="A91" s="136">
        <v>13397</v>
      </c>
      <c r="B91" s="136" t="s">
        <v>503</v>
      </c>
      <c r="C91" s="136" t="s">
        <v>504</v>
      </c>
      <c r="D91" s="136" t="s">
        <v>505</v>
      </c>
      <c r="E91" s="137" t="str">
        <f t="shared" si="0"/>
        <v>TSV</v>
      </c>
      <c r="F91" s="136" t="str">
        <f t="shared" si="9"/>
        <v>Hochdorf</v>
      </c>
      <c r="G91" s="136" t="str">
        <f t="shared" si="10"/>
        <v>e.V.</v>
      </c>
      <c r="H91" s="136"/>
      <c r="I91" s="136" t="s">
        <v>424</v>
      </c>
      <c r="J91" s="136" t="s">
        <v>506</v>
      </c>
    </row>
    <row r="92" spans="1:10">
      <c r="A92" s="136">
        <v>13398</v>
      </c>
      <c r="B92" s="136" t="s">
        <v>507</v>
      </c>
      <c r="C92" s="136" t="s">
        <v>508</v>
      </c>
      <c r="D92" s="136" t="s">
        <v>509</v>
      </c>
      <c r="E92" s="137" t="str">
        <f t="shared" si="0"/>
        <v>TSV</v>
      </c>
      <c r="F92" s="136" t="str">
        <f t="shared" si="9"/>
        <v>Hofs</v>
      </c>
      <c r="G92" s="136" t="str">
        <f t="shared" si="10"/>
        <v>e.V.</v>
      </c>
      <c r="H92" s="136"/>
      <c r="I92" s="136" t="s">
        <v>355</v>
      </c>
      <c r="J92" s="136" t="s">
        <v>356</v>
      </c>
    </row>
    <row r="93" spans="1:10">
      <c r="A93" s="136">
        <v>13399</v>
      </c>
      <c r="B93" s="136" t="s">
        <v>510</v>
      </c>
      <c r="C93" s="136" t="s">
        <v>511</v>
      </c>
      <c r="D93" s="136" t="s">
        <v>512</v>
      </c>
      <c r="E93" s="137" t="str">
        <f t="shared" si="0"/>
        <v>SV</v>
      </c>
      <c r="F93" s="136" t="str">
        <f t="shared" si="9"/>
        <v>Horgenzell</v>
      </c>
      <c r="G93" s="136" t="str">
        <f t="shared" si="10"/>
        <v>e.V.</v>
      </c>
      <c r="H93" s="136"/>
      <c r="I93" s="136" t="s">
        <v>513</v>
      </c>
      <c r="J93" s="136" t="s">
        <v>514</v>
      </c>
    </row>
    <row r="94" spans="1:10">
      <c r="A94" s="136">
        <v>21551</v>
      </c>
      <c r="B94" s="136" t="s">
        <v>515</v>
      </c>
      <c r="C94" s="136" t="s">
        <v>516</v>
      </c>
      <c r="D94" s="136" t="s">
        <v>517</v>
      </c>
      <c r="E94" s="137" t="str">
        <f t="shared" si="0"/>
        <v>SV</v>
      </c>
      <c r="F94" s="136" t="str">
        <f t="shared" si="9"/>
        <v>Hoßkirch</v>
      </c>
      <c r="G94" s="136" t="str">
        <f t="shared" si="10"/>
        <v>e.V.</v>
      </c>
      <c r="H94" s="136"/>
      <c r="I94" s="136" t="s">
        <v>518</v>
      </c>
      <c r="J94" s="136" t="s">
        <v>519</v>
      </c>
    </row>
    <row r="95" spans="1:10">
      <c r="A95" s="136">
        <v>13407</v>
      </c>
      <c r="B95" s="136" t="s">
        <v>520</v>
      </c>
      <c r="C95" s="136" t="s">
        <v>521</v>
      </c>
      <c r="D95" s="136" t="s">
        <v>522</v>
      </c>
      <c r="E95" s="137" t="str">
        <f t="shared" si="0"/>
        <v>FTV</v>
      </c>
      <c r="F95" s="136" t="str">
        <f t="shared" si="9"/>
        <v>Immenried</v>
      </c>
      <c r="G95" s="136" t="str">
        <f t="shared" si="10"/>
        <v>e.V.</v>
      </c>
      <c r="H95" s="136"/>
      <c r="I95" s="136" t="s">
        <v>523</v>
      </c>
      <c r="J95" s="136" t="s">
        <v>524</v>
      </c>
    </row>
    <row r="96" spans="1:10">
      <c r="A96" s="136">
        <v>13511</v>
      </c>
      <c r="B96" s="136" t="s">
        <v>525</v>
      </c>
      <c r="C96" s="136" t="s">
        <v>526</v>
      </c>
      <c r="D96" s="136" t="s">
        <v>527</v>
      </c>
      <c r="E96" s="137" t="str">
        <f t="shared" si="0"/>
        <v>SV</v>
      </c>
      <c r="F96" s="136" t="str">
        <f t="shared" si="9"/>
        <v>Ingerkingen</v>
      </c>
      <c r="G96" s="136" t="str">
        <f t="shared" si="10"/>
        <v>e.V.</v>
      </c>
      <c r="H96" s="136"/>
      <c r="I96" s="136" t="s">
        <v>160</v>
      </c>
      <c r="J96" s="136" t="s">
        <v>528</v>
      </c>
    </row>
    <row r="97" spans="1:10">
      <c r="A97" s="136">
        <v>13425</v>
      </c>
      <c r="B97" s="136" t="s">
        <v>529</v>
      </c>
      <c r="C97" s="136" t="s">
        <v>530</v>
      </c>
      <c r="D97" s="136" t="s">
        <v>529</v>
      </c>
      <c r="E97" s="137" t="str">
        <f t="shared" si="0"/>
        <v>SV</v>
      </c>
      <c r="F97" s="136" t="str">
        <f t="shared" si="9"/>
        <v>Ingoldingen-Muttensweiler-Steinhausen</v>
      </c>
      <c r="G97" s="136" t="str">
        <f t="shared" si="10"/>
        <v>1947 e.V.</v>
      </c>
      <c r="H97" s="136"/>
      <c r="I97" s="136" t="s">
        <v>531</v>
      </c>
      <c r="J97" s="136" t="s">
        <v>532</v>
      </c>
    </row>
    <row r="98" spans="1:10">
      <c r="A98" s="136">
        <v>13401</v>
      </c>
      <c r="B98" s="136" t="s">
        <v>533</v>
      </c>
      <c r="C98" s="136" t="s">
        <v>534</v>
      </c>
      <c r="D98" s="136" t="s">
        <v>535</v>
      </c>
      <c r="E98" s="137" t="str">
        <f t="shared" si="0"/>
        <v>TV</v>
      </c>
      <c r="F98" s="136" t="s">
        <v>275</v>
      </c>
      <c r="G98" s="136" t="s">
        <v>166</v>
      </c>
      <c r="H98" s="136"/>
      <c r="I98" s="136" t="s">
        <v>274</v>
      </c>
      <c r="J98" s="136" t="s">
        <v>536</v>
      </c>
    </row>
    <row r="99" spans="1:10">
      <c r="A99" s="136">
        <v>13412</v>
      </c>
      <c r="B99" s="136" t="s">
        <v>537</v>
      </c>
      <c r="C99" s="136" t="s">
        <v>538</v>
      </c>
      <c r="D99" s="136" t="s">
        <v>539</v>
      </c>
      <c r="E99" s="137" t="str">
        <f t="shared" si="0"/>
        <v>SG</v>
      </c>
      <c r="F99" s="136" t="str">
        <f t="shared" ref="F99:F104" si="11">MID(D99,SEARCH(" ",D99)+1,SEARCH(" ",D99,SEARCH(" ",D99)+1)-(SEARCH(" ",D99)+1))</f>
        <v>Ittenhausen</v>
      </c>
      <c r="G99" s="136" t="str">
        <f t="shared" ref="G99:G104" si="12">MID(D99,SEARCH(" ",D99,SEARCH(" ",D99)+1)+1,LEN(D99))</f>
        <v>e.V.</v>
      </c>
      <c r="H99" s="136"/>
      <c r="I99" s="136" t="s">
        <v>187</v>
      </c>
      <c r="J99" s="136" t="s">
        <v>188</v>
      </c>
    </row>
    <row r="100" spans="1:10">
      <c r="A100" s="136">
        <v>13402</v>
      </c>
      <c r="B100" s="136" t="s">
        <v>540</v>
      </c>
      <c r="C100" s="136" t="s">
        <v>541</v>
      </c>
      <c r="D100" s="136" t="s">
        <v>542</v>
      </c>
      <c r="E100" s="137" t="str">
        <f t="shared" si="0"/>
        <v>SV</v>
      </c>
      <c r="F100" s="136" t="str">
        <f t="shared" si="11"/>
        <v>Kanzach</v>
      </c>
      <c r="G100" s="136" t="str">
        <f t="shared" si="12"/>
        <v>e.V.</v>
      </c>
      <c r="H100" s="136"/>
      <c r="I100" s="136" t="s">
        <v>225</v>
      </c>
      <c r="J100" s="136" t="s">
        <v>543</v>
      </c>
    </row>
    <row r="101" spans="1:10">
      <c r="A101" s="136">
        <v>13403</v>
      </c>
      <c r="B101" s="136" t="s">
        <v>544</v>
      </c>
      <c r="C101" s="136" t="s">
        <v>545</v>
      </c>
      <c r="D101" s="136" t="s">
        <v>546</v>
      </c>
      <c r="E101" s="137" t="str">
        <f t="shared" si="0"/>
        <v>SV</v>
      </c>
      <c r="F101" s="136" t="str">
        <f t="shared" si="11"/>
        <v>Karsee</v>
      </c>
      <c r="G101" s="136" t="str">
        <f t="shared" si="12"/>
        <v>e.V.</v>
      </c>
      <c r="H101" s="136"/>
      <c r="I101" s="136" t="s">
        <v>348</v>
      </c>
      <c r="J101" s="136" t="s">
        <v>349</v>
      </c>
    </row>
    <row r="102" spans="1:10">
      <c r="A102" s="136">
        <v>13503</v>
      </c>
      <c r="B102" s="136" t="s">
        <v>547</v>
      </c>
      <c r="C102" s="136" t="s">
        <v>548</v>
      </c>
      <c r="D102" s="136" t="s">
        <v>549</v>
      </c>
      <c r="E102" s="137" t="str">
        <f t="shared" si="0"/>
        <v>SSV</v>
      </c>
      <c r="F102" s="136" t="str">
        <f t="shared" si="11"/>
        <v>Kau</v>
      </c>
      <c r="G102" s="136" t="str">
        <f t="shared" si="12"/>
        <v>e.V.</v>
      </c>
      <c r="H102" s="136"/>
      <c r="I102" s="136" t="s">
        <v>201</v>
      </c>
      <c r="J102" s="136" t="s">
        <v>202</v>
      </c>
    </row>
    <row r="103" spans="1:10">
      <c r="A103" s="136">
        <v>13404</v>
      </c>
      <c r="B103" s="136" t="s">
        <v>550</v>
      </c>
      <c r="C103" s="136" t="s">
        <v>551</v>
      </c>
      <c r="D103" s="136" t="s">
        <v>552</v>
      </c>
      <c r="E103" s="137" t="str">
        <f t="shared" si="0"/>
        <v>SV</v>
      </c>
      <c r="F103" s="136" t="str">
        <f t="shared" si="11"/>
        <v>Kehlen</v>
      </c>
      <c r="G103" s="136" t="str">
        <f t="shared" si="12"/>
        <v>e.V.</v>
      </c>
      <c r="H103" s="136"/>
      <c r="I103" s="136" t="s">
        <v>325</v>
      </c>
      <c r="J103" s="136" t="s">
        <v>553</v>
      </c>
    </row>
    <row r="104" spans="1:10">
      <c r="A104" s="136">
        <v>13406</v>
      </c>
      <c r="B104" s="136" t="s">
        <v>554</v>
      </c>
      <c r="C104" s="136" t="s">
        <v>555</v>
      </c>
      <c r="D104" s="136" t="s">
        <v>556</v>
      </c>
      <c r="E104" s="137" t="str">
        <f t="shared" si="0"/>
        <v>SV</v>
      </c>
      <c r="F104" s="136" t="str">
        <f t="shared" si="11"/>
        <v>Kirchdorf</v>
      </c>
      <c r="G104" s="136" t="str">
        <f t="shared" si="12"/>
        <v>e.V.</v>
      </c>
      <c r="H104" s="136"/>
      <c r="I104" s="136" t="s">
        <v>557</v>
      </c>
      <c r="J104" s="136" t="s">
        <v>558</v>
      </c>
    </row>
    <row r="105" spans="1:10">
      <c r="A105" s="136">
        <v>13408</v>
      </c>
      <c r="B105" s="136" t="s">
        <v>559</v>
      </c>
      <c r="C105" s="136" t="s">
        <v>560</v>
      </c>
      <c r="D105" s="136" t="s">
        <v>559</v>
      </c>
      <c r="E105" s="137" t="str">
        <f t="shared" si="0"/>
        <v>Sportgemeinde</v>
      </c>
      <c r="F105" s="136" t="s">
        <v>561</v>
      </c>
      <c r="G105" s="136" t="s">
        <v>166</v>
      </c>
      <c r="H105" s="136"/>
      <c r="I105" s="136" t="s">
        <v>523</v>
      </c>
      <c r="J105" s="136" t="s">
        <v>562</v>
      </c>
    </row>
    <row r="106" spans="1:10">
      <c r="A106" s="136">
        <v>13410</v>
      </c>
      <c r="B106" s="136" t="s">
        <v>563</v>
      </c>
      <c r="C106" s="136" t="s">
        <v>564</v>
      </c>
      <c r="D106" s="136" t="s">
        <v>565</v>
      </c>
      <c r="E106" s="137" t="str">
        <f t="shared" si="0"/>
        <v>TV</v>
      </c>
      <c r="F106" s="136" t="str">
        <f>MID(D106,SEARCH(" ",D106)+1,SEARCH(" ",D106,SEARCH(" ",D106)+1)-(SEARCH(" ",D106)+1))</f>
        <v>Kressbronn</v>
      </c>
      <c r="G106" s="136" t="str">
        <f>MID(D106,SEARCH(" ",D106,SEARCH(" ",D106)+1)+1,LEN(D106))</f>
        <v>e.V.</v>
      </c>
      <c r="H106" s="136"/>
      <c r="I106" s="136" t="s">
        <v>566</v>
      </c>
      <c r="J106" s="136" t="s">
        <v>567</v>
      </c>
    </row>
    <row r="107" spans="1:10">
      <c r="A107" s="136">
        <v>13411</v>
      </c>
      <c r="B107" s="136" t="s">
        <v>568</v>
      </c>
      <c r="C107" s="136" t="s">
        <v>569</v>
      </c>
      <c r="D107" s="136" t="s">
        <v>568</v>
      </c>
      <c r="E107" s="137" t="str">
        <f t="shared" si="0"/>
        <v>TV02</v>
      </c>
      <c r="F107" s="136" t="str">
        <f>MID(D107,SEARCH(" ",D107)+1,SEARCH(" ",D107,SEARCH(" ",D107)+1)-(SEARCH(" ",D107)+1))</f>
        <v>Langenargen</v>
      </c>
      <c r="G107" s="136" t="str">
        <f>MID(D107,SEARCH(" ",D107,SEARCH(" ",D107)+1)+1,LEN(D107))</f>
        <v>e.V.</v>
      </c>
      <c r="H107" s="136"/>
      <c r="I107" s="136" t="s">
        <v>570</v>
      </c>
      <c r="J107" s="136" t="s">
        <v>571</v>
      </c>
    </row>
    <row r="108" spans="1:10">
      <c r="A108" s="136">
        <v>13504</v>
      </c>
      <c r="B108" s="136" t="s">
        <v>572</v>
      </c>
      <c r="C108" s="136" t="s">
        <v>573</v>
      </c>
      <c r="D108" s="136" t="s">
        <v>574</v>
      </c>
      <c r="E108" s="137" t="str">
        <f t="shared" si="0"/>
        <v>SV</v>
      </c>
      <c r="F108" s="136" t="str">
        <f>MID(D108,SEARCH(" ",D108)+1,SEARCH(" ",D108,SEARCH(" ",D108)+1)-(SEARCH(" ",D108)+1))</f>
        <v>Langenenslingen</v>
      </c>
      <c r="G108" s="136" t="str">
        <f>MID(D108,SEARCH(" ",D108,SEARCH(" ",D108)+1)+1,LEN(D108))</f>
        <v>e.V.</v>
      </c>
      <c r="H108" s="136"/>
      <c r="I108" s="136" t="s">
        <v>287</v>
      </c>
      <c r="J108" s="136" t="s">
        <v>575</v>
      </c>
    </row>
    <row r="109" spans="1:10">
      <c r="A109" s="136">
        <v>13413</v>
      </c>
      <c r="B109" s="136" t="s">
        <v>576</v>
      </c>
      <c r="C109" s="136" t="s">
        <v>577</v>
      </c>
      <c r="D109" s="136" t="s">
        <v>578</v>
      </c>
      <c r="E109" s="137" t="str">
        <f t="shared" si="0"/>
        <v>SV</v>
      </c>
      <c r="F109" s="136" t="str">
        <f>MID(D109,SEARCH(" ",D109)+1,SEARCH(" ",D109,SEARCH(" ",D109)+1)-(SEARCH(" ",D109)+1))</f>
        <v>Laupertshausen</v>
      </c>
      <c r="G109" s="136" t="str">
        <f>MID(D109,SEARCH(" ",D109,SEARCH(" ",D109)+1)+1,LEN(D109))</f>
        <v>e.V.</v>
      </c>
      <c r="H109" s="136"/>
      <c r="I109" s="136" t="s">
        <v>196</v>
      </c>
      <c r="J109" s="136" t="s">
        <v>579</v>
      </c>
    </row>
    <row r="110" spans="1:10">
      <c r="A110" s="136">
        <v>13414</v>
      </c>
      <c r="B110" s="136" t="s">
        <v>580</v>
      </c>
      <c r="C110" s="136" t="s">
        <v>581</v>
      </c>
      <c r="D110" s="136" t="s">
        <v>582</v>
      </c>
      <c r="E110" s="137" t="str">
        <f t="shared" si="0"/>
        <v>TSV</v>
      </c>
      <c r="F110" s="136" t="str">
        <f>MID(D110,SEARCH(" ",D110)+1,SEARCH(" ",D110,SEARCH(" ",D110)+1)-(SEARCH(" ",D110)+1))</f>
        <v>Leupolz</v>
      </c>
      <c r="G110" s="136" t="str">
        <f>MID(D110,SEARCH(" ",D110,SEARCH(" ",D110)+1)+1,LEN(D110))</f>
        <v>e.V.</v>
      </c>
      <c r="H110" s="136"/>
      <c r="I110" s="136" t="s">
        <v>348</v>
      </c>
      <c r="J110" s="136" t="s">
        <v>583</v>
      </c>
    </row>
    <row r="111" spans="1:10">
      <c r="A111" s="136">
        <v>13415</v>
      </c>
      <c r="B111" s="136" t="s">
        <v>584</v>
      </c>
      <c r="C111" s="136" t="s">
        <v>585</v>
      </c>
      <c r="D111" s="136" t="s">
        <v>586</v>
      </c>
      <c r="E111" s="137" t="str">
        <f t="shared" si="0"/>
        <v>TSG</v>
      </c>
      <c r="F111" s="136" t="s">
        <v>356</v>
      </c>
      <c r="G111" s="136" t="s">
        <v>166</v>
      </c>
      <c r="H111" s="136"/>
      <c r="I111" s="136" t="s">
        <v>355</v>
      </c>
      <c r="J111" s="136" t="s">
        <v>467</v>
      </c>
    </row>
    <row r="112" spans="1:10">
      <c r="A112" s="136">
        <v>13417</v>
      </c>
      <c r="B112" s="136" t="s">
        <v>587</v>
      </c>
      <c r="C112" s="136" t="s">
        <v>588</v>
      </c>
      <c r="D112" s="136" t="s">
        <v>589</v>
      </c>
      <c r="E112" s="137" t="str">
        <f t="shared" si="0"/>
        <v>TSG</v>
      </c>
      <c r="F112" s="136" t="str">
        <f t="shared" ref="F112:F118" si="13">MID(D112,SEARCH(" ",D112)+1,SEARCH(" ",D112,SEARCH(" ",D112)+1)-(SEARCH(" ",D112)+1))</f>
        <v>Maselheim-Sulmingen</v>
      </c>
      <c r="G112" s="136" t="str">
        <f t="shared" ref="G112:G118" si="14">MID(D112,SEARCH(" ",D112,SEARCH(" ",D112)+1)+1,LEN(D112))</f>
        <v>e.V.</v>
      </c>
      <c r="H112" s="136"/>
      <c r="I112" s="136" t="s">
        <v>196</v>
      </c>
      <c r="J112" s="136" t="s">
        <v>590</v>
      </c>
    </row>
    <row r="113" spans="1:10">
      <c r="A113" s="136">
        <v>13418</v>
      </c>
      <c r="B113" s="136" t="s">
        <v>591</v>
      </c>
      <c r="C113" s="136" t="s">
        <v>592</v>
      </c>
      <c r="D113" s="136" t="s">
        <v>591</v>
      </c>
      <c r="E113" s="137" t="str">
        <f t="shared" si="0"/>
        <v>TSV</v>
      </c>
      <c r="F113" s="136" t="str">
        <f t="shared" si="13"/>
        <v>Meckenbeuren</v>
      </c>
      <c r="G113" s="136" t="str">
        <f t="shared" si="14"/>
        <v>e.V.</v>
      </c>
      <c r="H113" s="136"/>
      <c r="I113" s="136" t="s">
        <v>325</v>
      </c>
      <c r="J113" s="136" t="s">
        <v>553</v>
      </c>
    </row>
    <row r="114" spans="1:10">
      <c r="A114" s="136">
        <v>13419</v>
      </c>
      <c r="B114" s="136" t="s">
        <v>593</v>
      </c>
      <c r="C114" s="136" t="s">
        <v>594</v>
      </c>
      <c r="D114" s="136" t="s">
        <v>595</v>
      </c>
      <c r="E114" s="137" t="str">
        <f t="shared" si="0"/>
        <v>SG</v>
      </c>
      <c r="F114" s="136" t="str">
        <f t="shared" si="13"/>
        <v>Mettenberg</v>
      </c>
      <c r="G114" s="136" t="str">
        <f t="shared" si="14"/>
        <v>e.V.</v>
      </c>
      <c r="H114" s="136"/>
      <c r="I114" s="136" t="s">
        <v>283</v>
      </c>
      <c r="J114" s="136" t="s">
        <v>280</v>
      </c>
    </row>
    <row r="115" spans="1:10">
      <c r="A115" s="136">
        <v>13420</v>
      </c>
      <c r="B115" s="136" t="s">
        <v>596</v>
      </c>
      <c r="C115" s="136" t="s">
        <v>597</v>
      </c>
      <c r="D115" s="136" t="s">
        <v>598</v>
      </c>
      <c r="E115" s="137" t="str">
        <f t="shared" si="0"/>
        <v>SC</v>
      </c>
      <c r="F115" s="136" t="str">
        <f t="shared" si="13"/>
        <v>Michelwinnaden</v>
      </c>
      <c r="G115" s="136" t="str">
        <f t="shared" si="14"/>
        <v>1977 e.V.</v>
      </c>
      <c r="H115" s="136"/>
      <c r="I115" s="136" t="s">
        <v>243</v>
      </c>
      <c r="J115" s="136" t="s">
        <v>242</v>
      </c>
    </row>
    <row r="116" spans="1:10">
      <c r="A116" s="136">
        <v>13421</v>
      </c>
      <c r="B116" s="136" t="s">
        <v>599</v>
      </c>
      <c r="C116" s="136" t="s">
        <v>600</v>
      </c>
      <c r="D116" s="136" t="s">
        <v>599</v>
      </c>
      <c r="E116" s="137" t="str">
        <f t="shared" si="0"/>
        <v>Skiclub</v>
      </c>
      <c r="F116" s="136" t="str">
        <f t="shared" si="13"/>
        <v>Mittelbiberach</v>
      </c>
      <c r="G116" s="136" t="str">
        <f t="shared" si="14"/>
        <v>e.V.</v>
      </c>
      <c r="H116" s="136"/>
      <c r="I116" s="136" t="s">
        <v>283</v>
      </c>
      <c r="J116" s="136" t="s">
        <v>601</v>
      </c>
    </row>
    <row r="117" spans="1:10">
      <c r="A117" s="136">
        <v>13506</v>
      </c>
      <c r="B117" s="136" t="s">
        <v>602</v>
      </c>
      <c r="C117" s="136" t="s">
        <v>603</v>
      </c>
      <c r="D117" s="136" t="s">
        <v>604</v>
      </c>
      <c r="E117" s="137" t="str">
        <f t="shared" si="0"/>
        <v>FC</v>
      </c>
      <c r="F117" s="136" t="str">
        <f t="shared" si="13"/>
        <v>Mittelbiberach</v>
      </c>
      <c r="G117" s="136" t="str">
        <f t="shared" si="14"/>
        <v>e.V.</v>
      </c>
      <c r="H117" s="136"/>
      <c r="I117" s="136" t="s">
        <v>605</v>
      </c>
      <c r="J117" s="136" t="s">
        <v>606</v>
      </c>
    </row>
    <row r="118" spans="1:10">
      <c r="A118" s="136">
        <v>13422</v>
      </c>
      <c r="B118" s="136" t="s">
        <v>607</v>
      </c>
      <c r="C118" s="136" t="s">
        <v>608</v>
      </c>
      <c r="D118" s="136" t="s">
        <v>609</v>
      </c>
      <c r="E118" s="137" t="str">
        <f t="shared" si="0"/>
        <v>SV</v>
      </c>
      <c r="F118" s="136" t="str">
        <f t="shared" si="13"/>
        <v>Mittelbuch</v>
      </c>
      <c r="G118" s="136" t="str">
        <f t="shared" si="14"/>
        <v>e.V.</v>
      </c>
      <c r="H118" s="136"/>
      <c r="I118" s="136" t="s">
        <v>298</v>
      </c>
      <c r="J118" s="136" t="s">
        <v>610</v>
      </c>
    </row>
    <row r="119" spans="1:10">
      <c r="A119" s="136">
        <v>13484</v>
      </c>
      <c r="B119" s="136" t="s">
        <v>611</v>
      </c>
      <c r="C119" s="136" t="s">
        <v>612</v>
      </c>
      <c r="D119" s="136" t="s">
        <v>613</v>
      </c>
      <c r="E119" s="137" t="str">
        <f t="shared" si="0"/>
        <v>SV</v>
      </c>
      <c r="F119" s="136" t="s">
        <v>614</v>
      </c>
      <c r="G119" s="136" t="s">
        <v>166</v>
      </c>
      <c r="H119" s="136"/>
      <c r="I119" s="136" t="s">
        <v>615</v>
      </c>
      <c r="J119" s="136" t="s">
        <v>614</v>
      </c>
    </row>
    <row r="120" spans="1:10">
      <c r="A120" s="136">
        <v>13423</v>
      </c>
      <c r="B120" s="136" t="s">
        <v>616</v>
      </c>
      <c r="C120" s="136" t="s">
        <v>617</v>
      </c>
      <c r="D120" s="136" t="s">
        <v>618</v>
      </c>
      <c r="E120" s="137" t="str">
        <f t="shared" si="0"/>
        <v>FV</v>
      </c>
      <c r="F120" s="136" t="s">
        <v>619</v>
      </c>
      <c r="G120" s="136" t="s">
        <v>166</v>
      </c>
      <c r="H120" s="136"/>
      <c r="I120" s="136" t="s">
        <v>243</v>
      </c>
      <c r="J120" s="136" t="s">
        <v>242</v>
      </c>
    </row>
    <row r="121" spans="1:10">
      <c r="A121" s="136">
        <v>13424</v>
      </c>
      <c r="B121" s="136" t="s">
        <v>620</v>
      </c>
      <c r="C121" s="136" t="s">
        <v>621</v>
      </c>
      <c r="D121" s="136" t="s">
        <v>622</v>
      </c>
      <c r="E121" s="137" t="str">
        <f t="shared" si="0"/>
        <v>SC</v>
      </c>
      <c r="F121" s="136" t="str">
        <f>MID(D121,SEARCH(" ",D121)+1,SEARCH(" ",D121,SEARCH(" ",D121)+1)-(SEARCH(" ",D121)+1))</f>
        <v>Mühlhausen</v>
      </c>
      <c r="G121" s="136" t="str">
        <f>MID(D121,SEARCH(" ",D121,SEARCH(" ",D121)+1)+1,LEN(D121))</f>
        <v>e.V.</v>
      </c>
      <c r="H121" s="136"/>
      <c r="I121" s="136" t="s">
        <v>374</v>
      </c>
      <c r="J121" s="136" t="s">
        <v>623</v>
      </c>
    </row>
    <row r="122" spans="1:10">
      <c r="A122" s="136">
        <v>20036</v>
      </c>
      <c r="B122" s="136" t="s">
        <v>624</v>
      </c>
      <c r="C122" s="136" t="s">
        <v>625</v>
      </c>
      <c r="D122" s="136" t="s">
        <v>626</v>
      </c>
      <c r="E122" s="137" t="str">
        <f t="shared" si="0"/>
        <v>FC</v>
      </c>
      <c r="F122" s="136" t="str">
        <f>MID(D122,SEARCH(" ",D122)+1,SEARCH(" ",D122,SEARCH(" ",D122)+1)-(SEARCH(" ",D122)+1))</f>
        <v>Neufra</v>
      </c>
      <c r="G122" s="136" t="str">
        <f>MID(D122,SEARCH(" ",D122,SEARCH(" ",D122)+1)+1,LEN(D122))</f>
        <v>e.V.</v>
      </c>
      <c r="H122" s="136"/>
      <c r="I122" s="136" t="s">
        <v>170</v>
      </c>
      <c r="J122" s="136" t="s">
        <v>627</v>
      </c>
    </row>
    <row r="123" spans="1:10">
      <c r="A123" s="136">
        <v>13426</v>
      </c>
      <c r="B123" s="136" t="s">
        <v>628</v>
      </c>
      <c r="C123" s="136" t="s">
        <v>629</v>
      </c>
      <c r="D123" s="136" t="s">
        <v>628</v>
      </c>
      <c r="E123" s="137" t="str">
        <f t="shared" si="0"/>
        <v>TSV</v>
      </c>
      <c r="F123" s="136" t="s">
        <v>630</v>
      </c>
      <c r="G123" s="136" t="s">
        <v>166</v>
      </c>
      <c r="H123" s="136"/>
      <c r="I123" s="136" t="s">
        <v>631</v>
      </c>
      <c r="J123" s="136" t="s">
        <v>630</v>
      </c>
    </row>
    <row r="124" spans="1:10">
      <c r="A124" s="136">
        <v>13427</v>
      </c>
      <c r="B124" s="136" t="s">
        <v>632</v>
      </c>
      <c r="C124" s="136" t="s">
        <v>633</v>
      </c>
      <c r="D124" s="136" t="s">
        <v>634</v>
      </c>
      <c r="E124" s="137" t="str">
        <f t="shared" si="0"/>
        <v>SV</v>
      </c>
      <c r="F124" s="136" t="str">
        <f t="shared" ref="F124:F129" si="15">MID(D124,SEARCH(" ",D124)+1,SEARCH(" ",D124,SEARCH(" ",D124)+1)-(SEARCH(" ",D124)+1))</f>
        <v>Neuravensburg</v>
      </c>
      <c r="G124" s="136" t="str">
        <f t="shared" ref="G124:G129" si="16">MID(D124,SEARCH(" ",D124,SEARCH(" ",D124)+1)+1,LEN(D124))</f>
        <v>1928 e.V.</v>
      </c>
      <c r="H124" s="136"/>
      <c r="I124" s="136" t="s">
        <v>348</v>
      </c>
      <c r="J124" s="136" t="s">
        <v>635</v>
      </c>
    </row>
    <row r="125" spans="1:10">
      <c r="A125" s="136">
        <v>13428</v>
      </c>
      <c r="B125" s="136" t="s">
        <v>636</v>
      </c>
      <c r="C125" s="136" t="s">
        <v>637</v>
      </c>
      <c r="D125" s="136" t="s">
        <v>638</v>
      </c>
      <c r="E125" s="137" t="str">
        <f t="shared" si="0"/>
        <v>SG</v>
      </c>
      <c r="F125" s="136" t="str">
        <f t="shared" si="15"/>
        <v>Niederwangen</v>
      </c>
      <c r="G125" s="136" t="str">
        <f t="shared" si="16"/>
        <v>e.V.</v>
      </c>
      <c r="H125" s="136"/>
      <c r="I125" s="136" t="s">
        <v>348</v>
      </c>
      <c r="J125" s="136" t="s">
        <v>349</v>
      </c>
    </row>
    <row r="126" spans="1:10">
      <c r="A126" s="136">
        <v>13492</v>
      </c>
      <c r="B126" s="136" t="s">
        <v>639</v>
      </c>
      <c r="C126" s="136" t="s">
        <v>640</v>
      </c>
      <c r="D126" s="136" t="s">
        <v>641</v>
      </c>
      <c r="E126" s="137" t="str">
        <f t="shared" si="0"/>
        <v>SF</v>
      </c>
      <c r="F126" s="136" t="str">
        <f t="shared" si="15"/>
        <v>Oberdorf</v>
      </c>
      <c r="G126" s="136" t="str">
        <f t="shared" si="16"/>
        <v>e.V.</v>
      </c>
      <c r="H126" s="136"/>
      <c r="I126" s="136" t="s">
        <v>570</v>
      </c>
      <c r="J126" s="136" t="s">
        <v>571</v>
      </c>
    </row>
    <row r="127" spans="1:10">
      <c r="A127" s="136">
        <v>13507</v>
      </c>
      <c r="B127" s="136" t="s">
        <v>642</v>
      </c>
      <c r="C127" s="136" t="s">
        <v>643</v>
      </c>
      <c r="D127" s="136" t="s">
        <v>642</v>
      </c>
      <c r="E127" s="137" t="str">
        <f t="shared" si="0"/>
        <v>Ski-Club</v>
      </c>
      <c r="F127" s="136" t="str">
        <f t="shared" si="15"/>
        <v>Obereisenbach</v>
      </c>
      <c r="G127" s="136" t="str">
        <f t="shared" si="16"/>
        <v>e.V.</v>
      </c>
      <c r="H127" s="136"/>
      <c r="I127" s="136" t="s">
        <v>325</v>
      </c>
      <c r="J127" s="136" t="s">
        <v>553</v>
      </c>
    </row>
    <row r="128" spans="1:10">
      <c r="A128" s="136">
        <v>13429</v>
      </c>
      <c r="B128" s="136" t="s">
        <v>644</v>
      </c>
      <c r="C128" s="136" t="s">
        <v>645</v>
      </c>
      <c r="D128" s="136" t="s">
        <v>646</v>
      </c>
      <c r="E128" s="137" t="str">
        <f t="shared" si="0"/>
        <v>SV</v>
      </c>
      <c r="F128" s="136" t="str">
        <f t="shared" si="15"/>
        <v>Oberessendorf</v>
      </c>
      <c r="G128" s="136" t="str">
        <f t="shared" si="16"/>
        <v>e.V.</v>
      </c>
      <c r="H128" s="136"/>
      <c r="I128" s="136" t="s">
        <v>374</v>
      </c>
      <c r="J128" s="136" t="s">
        <v>647</v>
      </c>
    </row>
    <row r="129" spans="1:10">
      <c r="A129" s="136">
        <v>13430</v>
      </c>
      <c r="B129" s="136" t="s">
        <v>648</v>
      </c>
      <c r="C129" s="136" t="s">
        <v>649</v>
      </c>
      <c r="D129" s="136" t="s">
        <v>650</v>
      </c>
      <c r="E129" s="137" t="str">
        <f t="shared" si="0"/>
        <v>SV</v>
      </c>
      <c r="F129" s="136" t="str">
        <f t="shared" si="15"/>
        <v>Oberteuringen</v>
      </c>
      <c r="G129" s="136" t="str">
        <f t="shared" si="16"/>
        <v>e.V.</v>
      </c>
      <c r="H129" s="136"/>
      <c r="I129" s="136" t="s">
        <v>651</v>
      </c>
      <c r="J129" s="136" t="s">
        <v>652</v>
      </c>
    </row>
    <row r="130" spans="1:10">
      <c r="A130" s="136">
        <v>13431</v>
      </c>
      <c r="B130" s="136" t="s">
        <v>653</v>
      </c>
      <c r="C130" s="136" t="s">
        <v>654</v>
      </c>
      <c r="D130" s="136" t="s">
        <v>655</v>
      </c>
      <c r="E130" s="137" t="str">
        <f t="shared" si="0"/>
        <v>SV</v>
      </c>
      <c r="F130" s="136" t="s">
        <v>656</v>
      </c>
      <c r="G130" s="136" t="s">
        <v>166</v>
      </c>
      <c r="H130" s="136"/>
      <c r="I130" s="136" t="s">
        <v>657</v>
      </c>
      <c r="J130" s="136" t="s">
        <v>420</v>
      </c>
    </row>
    <row r="131" spans="1:10">
      <c r="A131" s="136">
        <v>13433</v>
      </c>
      <c r="B131" s="136" t="s">
        <v>658</v>
      </c>
      <c r="C131" s="136" t="s">
        <v>659</v>
      </c>
      <c r="D131" s="136" t="s">
        <v>660</v>
      </c>
      <c r="E131" s="137" t="str">
        <f t="shared" si="0"/>
        <v>SV</v>
      </c>
      <c r="F131" s="136" t="str">
        <f>MID(D131,SEARCH(" ",D131)+1,SEARCH(" ",D131,SEARCH(" ",D131)+1)-(SEARCH(" ",D131)+1))</f>
        <v>Ochsenhausen</v>
      </c>
      <c r="G131" s="136" t="str">
        <f>MID(D131,SEARCH(" ",D131,SEARCH(" ",D131)+1)+1,LEN(D131))</f>
        <v>e.V.</v>
      </c>
      <c r="H131" s="136"/>
      <c r="I131" s="136" t="s">
        <v>661</v>
      </c>
      <c r="J131" s="136" t="s">
        <v>299</v>
      </c>
    </row>
    <row r="132" spans="1:10">
      <c r="A132" s="136">
        <v>13432</v>
      </c>
      <c r="B132" s="136" t="s">
        <v>662</v>
      </c>
      <c r="C132" s="136" t="s">
        <v>663</v>
      </c>
      <c r="D132" s="136" t="s">
        <v>662</v>
      </c>
      <c r="E132" s="137" t="str">
        <f t="shared" si="0"/>
        <v>Skiclub</v>
      </c>
      <c r="F132" s="136" t="str">
        <f>MID(D132,SEARCH(" ",D132)+1,SEARCH(" ",D132,SEARCH(" ",D132)+1)-(SEARCH(" ",D132)+1))</f>
        <v>Ochsenhausen</v>
      </c>
      <c r="G132" s="136" t="str">
        <f>MID(D132,SEARCH(" ",D132,SEARCH(" ",D132)+1)+1,LEN(D132))</f>
        <v>e.V.</v>
      </c>
      <c r="H132" s="136"/>
      <c r="I132" s="136" t="s">
        <v>298</v>
      </c>
      <c r="J132" s="136" t="s">
        <v>299</v>
      </c>
    </row>
    <row r="133" spans="1:10">
      <c r="A133" s="136">
        <v>13434</v>
      </c>
      <c r="B133" s="136" t="s">
        <v>664</v>
      </c>
      <c r="C133" s="136" t="s">
        <v>665</v>
      </c>
      <c r="D133" s="136" t="s">
        <v>666</v>
      </c>
      <c r="E133" s="137" t="str">
        <f t="shared" si="0"/>
        <v>ASV</v>
      </c>
      <c r="F133" s="136" t="str">
        <f>MID(D133,SEARCH(" ",D133)+1,SEARCH(" ",D133,SEARCH(" ",D133)+1)-(SEARCH(" ",D133)+1))</f>
        <v>Otterswang</v>
      </c>
      <c r="G133" s="136" t="str">
        <f>MID(D133,SEARCH(" ",D133,SEARCH(" ",D133)+1)+1,LEN(D133))</f>
        <v>e.V.</v>
      </c>
      <c r="H133" s="136"/>
      <c r="I133" s="136" t="s">
        <v>238</v>
      </c>
      <c r="J133" s="136" t="s">
        <v>237</v>
      </c>
    </row>
    <row r="134" spans="1:10">
      <c r="A134" s="136">
        <v>13453</v>
      </c>
      <c r="B134" s="136" t="s">
        <v>667</v>
      </c>
      <c r="C134" s="136" t="s">
        <v>668</v>
      </c>
      <c r="D134" s="136" t="s">
        <v>669</v>
      </c>
      <c r="E134" s="137" t="str">
        <f t="shared" si="0"/>
        <v>SV</v>
      </c>
      <c r="F134" s="136" t="str">
        <f>MID(D134,SEARCH(" ",D134)+1,SEARCH(" ",D134,SEARCH(" ",D134)+1)-(SEARCH(" ",D134)+1))</f>
        <v>Primisweiler</v>
      </c>
      <c r="G134" s="136" t="str">
        <f>MID(D134,SEARCH(" ",D134,SEARCH(" ",D134)+1)+1,LEN(D134))</f>
        <v>e.V.</v>
      </c>
      <c r="H134" s="136"/>
      <c r="I134" s="136" t="s">
        <v>348</v>
      </c>
      <c r="J134" s="136" t="s">
        <v>349</v>
      </c>
    </row>
    <row r="135" spans="1:10">
      <c r="A135" s="136">
        <v>13435</v>
      </c>
      <c r="B135" s="136" t="s">
        <v>670</v>
      </c>
      <c r="C135" s="136" t="s">
        <v>671</v>
      </c>
      <c r="D135" s="136" t="s">
        <v>672</v>
      </c>
      <c r="E135" s="137" t="str">
        <f t="shared" si="0"/>
        <v>TSV</v>
      </c>
      <c r="F135" s="136" t="str">
        <f>MID(D135,SEARCH(" ",D135)+1,SEARCH(" ",D135,SEARCH(" ",D135)+1)-(SEARCH(" ",D135)+1))</f>
        <v>Ratzenried</v>
      </c>
      <c r="G135" s="136" t="str">
        <f>MID(D135,SEARCH(" ",D135,SEARCH(" ",D135)+1)+1,LEN(D135))</f>
        <v>e.V.</v>
      </c>
      <c r="H135" s="136"/>
      <c r="I135" s="136" t="s">
        <v>335</v>
      </c>
      <c r="J135" s="136" t="s">
        <v>336</v>
      </c>
    </row>
    <row r="136" spans="1:10">
      <c r="A136" s="136">
        <v>13437</v>
      </c>
      <c r="B136" s="136" t="s">
        <v>673</v>
      </c>
      <c r="C136" s="136" t="s">
        <v>674</v>
      </c>
      <c r="D136" s="136" t="s">
        <v>675</v>
      </c>
      <c r="E136" s="137" t="str">
        <f t="shared" si="0"/>
        <v>TSB</v>
      </c>
      <c r="F136" s="136" t="s">
        <v>420</v>
      </c>
      <c r="G136" s="136" t="s">
        <v>166</v>
      </c>
      <c r="H136" s="136"/>
      <c r="I136" s="136" t="s">
        <v>676</v>
      </c>
      <c r="J136" s="136" t="s">
        <v>420</v>
      </c>
    </row>
    <row r="137" spans="1:10">
      <c r="A137" s="136">
        <v>13439</v>
      </c>
      <c r="B137" s="136" t="s">
        <v>677</v>
      </c>
      <c r="C137" s="136" t="s">
        <v>678</v>
      </c>
      <c r="D137" s="136" t="s">
        <v>679</v>
      </c>
      <c r="E137" s="137" t="str">
        <f t="shared" si="0"/>
        <v>PTSV</v>
      </c>
      <c r="F137" s="136" t="str">
        <f t="shared" ref="F137:F146" si="17">MID(D137,SEARCH(" ",D137)+1,SEARCH(" ",D137,SEARCH(" ",D137)+1)-(SEARCH(" ",D137)+1))</f>
        <v>Ravensburg</v>
      </c>
      <c r="G137" s="136" t="str">
        <f t="shared" ref="G137:G146" si="18">MID(D137,SEARCH(" ",D137,SEARCH(" ",D137)+1)+1,LEN(D137))</f>
        <v>e.V.</v>
      </c>
      <c r="H137" s="136"/>
      <c r="I137" s="136" t="s">
        <v>192</v>
      </c>
      <c r="J137" s="136" t="s">
        <v>126</v>
      </c>
    </row>
    <row r="138" spans="1:10">
      <c r="A138" s="136">
        <v>22210</v>
      </c>
      <c r="B138" s="136" t="s">
        <v>680</v>
      </c>
      <c r="C138" s="136" t="s">
        <v>681</v>
      </c>
      <c r="D138" s="136" t="s">
        <v>680</v>
      </c>
      <c r="E138" s="137" t="str">
        <f t="shared" si="0"/>
        <v>Radfahrer-Verein</v>
      </c>
      <c r="F138" s="136" t="str">
        <f t="shared" si="17"/>
        <v>Ravensburg</v>
      </c>
      <c r="G138" s="136" t="str">
        <f t="shared" si="18"/>
        <v>e.V.</v>
      </c>
      <c r="H138" s="136"/>
      <c r="I138" s="136" t="s">
        <v>478</v>
      </c>
      <c r="J138" s="136" t="s">
        <v>479</v>
      </c>
    </row>
    <row r="139" spans="1:10">
      <c r="A139" s="136">
        <v>13441</v>
      </c>
      <c r="B139" s="136" t="s">
        <v>682</v>
      </c>
      <c r="C139" s="136" t="s">
        <v>683</v>
      </c>
      <c r="D139" s="136" t="s">
        <v>684</v>
      </c>
      <c r="E139" s="137" t="str">
        <f t="shared" si="0"/>
        <v>SV</v>
      </c>
      <c r="F139" s="136" t="str">
        <f t="shared" si="17"/>
        <v>Reinstetten</v>
      </c>
      <c r="G139" s="136" t="str">
        <f t="shared" si="18"/>
        <v>e.V.</v>
      </c>
      <c r="H139" s="136"/>
      <c r="I139" s="136" t="s">
        <v>298</v>
      </c>
      <c r="J139" s="136" t="s">
        <v>299</v>
      </c>
    </row>
    <row r="140" spans="1:10">
      <c r="A140" s="136">
        <v>13442</v>
      </c>
      <c r="B140" s="136" t="s">
        <v>685</v>
      </c>
      <c r="C140" s="136" t="s">
        <v>686</v>
      </c>
      <c r="D140" s="136" t="s">
        <v>685</v>
      </c>
      <c r="E140" s="137" t="str">
        <f t="shared" si="0"/>
        <v>TSV</v>
      </c>
      <c r="F140" s="136" t="str">
        <f t="shared" si="17"/>
        <v>Reute</v>
      </c>
      <c r="G140" s="136" t="str">
        <f t="shared" si="18"/>
        <v>e.V.</v>
      </c>
      <c r="H140" s="136"/>
      <c r="I140" s="136" t="s">
        <v>243</v>
      </c>
      <c r="J140" s="136" t="s">
        <v>242</v>
      </c>
    </row>
    <row r="141" spans="1:10">
      <c r="A141" s="136">
        <v>23980</v>
      </c>
      <c r="B141" s="136" t="s">
        <v>687</v>
      </c>
      <c r="C141" s="136" t="s">
        <v>688</v>
      </c>
      <c r="D141" s="136" t="s">
        <v>685</v>
      </c>
      <c r="E141" s="137" t="str">
        <f t="shared" si="0"/>
        <v>TSV</v>
      </c>
      <c r="F141" s="136" t="str">
        <f t="shared" si="17"/>
        <v>Reute</v>
      </c>
      <c r="G141" s="136" t="str">
        <f t="shared" si="18"/>
        <v>e.V.</v>
      </c>
      <c r="H141" s="136"/>
      <c r="I141" s="136" t="s">
        <v>605</v>
      </c>
      <c r="J141" s="136" t="s">
        <v>689</v>
      </c>
    </row>
    <row r="142" spans="1:10">
      <c r="A142" s="136">
        <v>13443</v>
      </c>
      <c r="B142" s="136" t="s">
        <v>690</v>
      </c>
      <c r="C142" s="136" t="s">
        <v>691</v>
      </c>
      <c r="D142" s="136" t="s">
        <v>692</v>
      </c>
      <c r="E142" s="137" t="str">
        <f t="shared" si="0"/>
        <v>SV</v>
      </c>
      <c r="F142" s="136" t="str">
        <f t="shared" si="17"/>
        <v>Riedhausen</v>
      </c>
      <c r="G142" s="136" t="str">
        <f t="shared" si="18"/>
        <v>1932 e.V.</v>
      </c>
      <c r="H142" s="136"/>
      <c r="I142" s="136" t="s">
        <v>693</v>
      </c>
      <c r="J142" s="136" t="s">
        <v>694</v>
      </c>
    </row>
    <row r="143" spans="1:10">
      <c r="A143" s="136">
        <v>13444</v>
      </c>
      <c r="B143" s="136" t="s">
        <v>695</v>
      </c>
      <c r="C143" s="136" t="s">
        <v>696</v>
      </c>
      <c r="D143" s="136" t="s">
        <v>695</v>
      </c>
      <c r="E143" s="137" t="str">
        <f t="shared" si="0"/>
        <v>TSV</v>
      </c>
      <c r="F143" s="136" t="str">
        <f t="shared" si="17"/>
        <v>Riedlingen</v>
      </c>
      <c r="G143" s="136" t="str">
        <f t="shared" si="18"/>
        <v>e.V.</v>
      </c>
      <c r="H143" s="136"/>
      <c r="I143" s="136" t="s">
        <v>170</v>
      </c>
      <c r="J143" s="136" t="s">
        <v>127</v>
      </c>
    </row>
    <row r="144" spans="1:10">
      <c r="A144" s="136">
        <v>13361</v>
      </c>
      <c r="B144" s="136" t="s">
        <v>697</v>
      </c>
      <c r="C144" s="136" t="s">
        <v>698</v>
      </c>
      <c r="D144" s="136" t="s">
        <v>699</v>
      </c>
      <c r="E144" s="137" t="str">
        <f t="shared" si="0"/>
        <v>SV</v>
      </c>
      <c r="F144" s="136" t="str">
        <f t="shared" si="17"/>
        <v>Ringschnait</v>
      </c>
      <c r="G144" s="136" t="str">
        <f t="shared" si="18"/>
        <v>e.V.</v>
      </c>
      <c r="H144" s="136"/>
      <c r="I144" s="136" t="s">
        <v>283</v>
      </c>
      <c r="J144" s="136" t="s">
        <v>280</v>
      </c>
    </row>
    <row r="145" spans="1:10">
      <c r="A145" s="136">
        <v>13446</v>
      </c>
      <c r="B145" s="136" t="s">
        <v>700</v>
      </c>
      <c r="C145" s="136" t="s">
        <v>701</v>
      </c>
      <c r="D145" s="136" t="s">
        <v>702</v>
      </c>
      <c r="E145" s="137" t="str">
        <f t="shared" si="0"/>
        <v>SV</v>
      </c>
      <c r="F145" s="136" t="str">
        <f t="shared" si="17"/>
        <v>Rißegg</v>
      </c>
      <c r="G145" s="136" t="str">
        <f t="shared" si="18"/>
        <v>1951 e.V.</v>
      </c>
      <c r="H145" s="136"/>
      <c r="I145" s="136" t="s">
        <v>283</v>
      </c>
      <c r="J145" s="136" t="s">
        <v>280</v>
      </c>
    </row>
    <row r="146" spans="1:10">
      <c r="A146" s="136">
        <v>13447</v>
      </c>
      <c r="B146" s="136" t="s">
        <v>703</v>
      </c>
      <c r="C146" s="136" t="s">
        <v>704</v>
      </c>
      <c r="D146" s="136" t="s">
        <v>705</v>
      </c>
      <c r="E146" s="137" t="str">
        <f t="shared" si="0"/>
        <v>TSG</v>
      </c>
      <c r="F146" s="136" t="str">
        <f t="shared" si="17"/>
        <v>Rohrdorf</v>
      </c>
      <c r="G146" s="136" t="str">
        <f t="shared" si="18"/>
        <v>e.V.</v>
      </c>
      <c r="H146" s="136"/>
      <c r="I146" s="136" t="s">
        <v>274</v>
      </c>
      <c r="J146" s="136" t="s">
        <v>275</v>
      </c>
    </row>
    <row r="147" spans="1:10">
      <c r="A147" s="136">
        <v>13448</v>
      </c>
      <c r="B147" s="136" t="s">
        <v>706</v>
      </c>
      <c r="C147" s="136" t="s">
        <v>707</v>
      </c>
      <c r="D147" s="136" t="s">
        <v>706</v>
      </c>
      <c r="E147" s="137" t="str">
        <f t="shared" si="0"/>
        <v>TSV</v>
      </c>
      <c r="F147" s="136" t="s">
        <v>403</v>
      </c>
      <c r="G147" s="136" t="s">
        <v>166</v>
      </c>
      <c r="H147" s="136"/>
      <c r="I147" s="136" t="s">
        <v>402</v>
      </c>
      <c r="J147" s="136" t="s">
        <v>403</v>
      </c>
    </row>
    <row r="148" spans="1:10">
      <c r="A148" s="136">
        <v>13449</v>
      </c>
      <c r="B148" s="136" t="s">
        <v>708</v>
      </c>
      <c r="C148" s="136" t="s">
        <v>709</v>
      </c>
      <c r="D148" s="136" t="s">
        <v>710</v>
      </c>
      <c r="E148" s="137" t="str">
        <f t="shared" si="0"/>
        <v>SV</v>
      </c>
      <c r="F148" s="136" t="str">
        <f t="shared" ref="F148:F153" si="19">MID(D148,SEARCH(" ",D148)+1,SEARCH(" ",D148,SEARCH(" ",D148)+1)-(SEARCH(" ",D148)+1))</f>
        <v>Rottum</v>
      </c>
      <c r="G148" s="136" t="str">
        <f t="shared" ref="G148:G153" si="20">MID(D148,SEARCH(" ",D148,SEARCH(" ",D148)+1)+1,LEN(D148))</f>
        <v>e.V.</v>
      </c>
      <c r="H148" s="136"/>
      <c r="I148" s="136" t="s">
        <v>298</v>
      </c>
      <c r="J148" s="136" t="s">
        <v>711</v>
      </c>
    </row>
    <row r="149" spans="1:10">
      <c r="A149" s="136">
        <v>13508</v>
      </c>
      <c r="B149" s="136" t="s">
        <v>712</v>
      </c>
      <c r="C149" s="136" t="s">
        <v>713</v>
      </c>
      <c r="D149" s="136" t="s">
        <v>714</v>
      </c>
      <c r="E149" s="137" t="str">
        <f t="shared" si="0"/>
        <v>SV</v>
      </c>
      <c r="F149" s="136" t="str">
        <f t="shared" si="19"/>
        <v>Schemmerberg</v>
      </c>
      <c r="G149" s="136" t="str">
        <f t="shared" si="20"/>
        <v>e.V.</v>
      </c>
      <c r="H149" s="136"/>
      <c r="I149" s="136" t="s">
        <v>160</v>
      </c>
      <c r="J149" s="136" t="s">
        <v>715</v>
      </c>
    </row>
    <row r="150" spans="1:10">
      <c r="A150" s="136">
        <v>13450</v>
      </c>
      <c r="B150" s="136" t="s">
        <v>716</v>
      </c>
      <c r="C150" s="136" t="s">
        <v>717</v>
      </c>
      <c r="D150" s="136" t="s">
        <v>718</v>
      </c>
      <c r="E150" s="137" t="str">
        <f t="shared" si="0"/>
        <v>SV</v>
      </c>
      <c r="F150" s="136" t="str">
        <f t="shared" si="19"/>
        <v>Schemmerhofen</v>
      </c>
      <c r="G150" s="136" t="str">
        <f t="shared" si="20"/>
        <v>e.V.</v>
      </c>
      <c r="H150" s="136"/>
      <c r="I150" s="136" t="s">
        <v>160</v>
      </c>
      <c r="J150" s="136" t="s">
        <v>161</v>
      </c>
    </row>
    <row r="151" spans="1:10">
      <c r="A151" s="136">
        <v>13451</v>
      </c>
      <c r="B151" s="136" t="s">
        <v>719</v>
      </c>
      <c r="C151" s="136" t="s">
        <v>720</v>
      </c>
      <c r="D151" s="136" t="s">
        <v>721</v>
      </c>
      <c r="E151" s="137" t="str">
        <f t="shared" si="0"/>
        <v>SV</v>
      </c>
      <c r="F151" s="136" t="str">
        <f t="shared" si="19"/>
        <v>Schmalegg</v>
      </c>
      <c r="G151" s="136" t="str">
        <f t="shared" si="20"/>
        <v>e.V.</v>
      </c>
      <c r="H151" s="136"/>
      <c r="I151" s="136" t="s">
        <v>419</v>
      </c>
      <c r="J151" s="136" t="s">
        <v>420</v>
      </c>
    </row>
    <row r="152" spans="1:10">
      <c r="A152" s="136">
        <v>13452</v>
      </c>
      <c r="B152" s="136" t="s">
        <v>722</v>
      </c>
      <c r="C152" s="136" t="s">
        <v>723</v>
      </c>
      <c r="D152" s="136" t="s">
        <v>722</v>
      </c>
      <c r="E152" s="137" t="str">
        <f t="shared" si="0"/>
        <v>Skiclub</v>
      </c>
      <c r="F152" s="136" t="str">
        <f t="shared" si="19"/>
        <v>Schnetzenhausen</v>
      </c>
      <c r="G152" s="136" t="str">
        <f t="shared" si="20"/>
        <v>e.V.</v>
      </c>
      <c r="H152" s="136"/>
      <c r="I152" s="136" t="s">
        <v>311</v>
      </c>
      <c r="J152" s="136" t="s">
        <v>151</v>
      </c>
    </row>
    <row r="153" spans="1:10">
      <c r="A153" s="136">
        <v>20290</v>
      </c>
      <c r="B153" s="136" t="s">
        <v>724</v>
      </c>
      <c r="C153" s="136" t="s">
        <v>725</v>
      </c>
      <c r="D153" s="136" t="s">
        <v>724</v>
      </c>
      <c r="E153" s="137" t="str">
        <f t="shared" si="0"/>
        <v>1.</v>
      </c>
      <c r="F153" s="136" t="str">
        <f t="shared" si="19"/>
        <v>Schwimmclub</v>
      </c>
      <c r="G153" s="136" t="str">
        <f t="shared" si="20"/>
        <v>Ravensburg e.V.</v>
      </c>
      <c r="H153" s="136"/>
      <c r="I153" s="136" t="s">
        <v>419</v>
      </c>
      <c r="J153" s="136" t="s">
        <v>420</v>
      </c>
    </row>
    <row r="154" spans="1:10">
      <c r="A154" s="136">
        <v>13456</v>
      </c>
      <c r="B154" s="136" t="s">
        <v>726</v>
      </c>
      <c r="C154" s="136" t="s">
        <v>727</v>
      </c>
      <c r="D154" s="136" t="s">
        <v>728</v>
      </c>
      <c r="E154" s="137" t="str">
        <f t="shared" si="0"/>
        <v>SV</v>
      </c>
      <c r="F154" s="136" t="s">
        <v>729</v>
      </c>
      <c r="G154" s="136" t="s">
        <v>166</v>
      </c>
      <c r="H154" s="136"/>
      <c r="I154" s="136" t="s">
        <v>206</v>
      </c>
      <c r="J154" s="136" t="s">
        <v>729</v>
      </c>
    </row>
    <row r="155" spans="1:10">
      <c r="A155" s="136">
        <v>13438</v>
      </c>
      <c r="B155" s="136" t="s">
        <v>730</v>
      </c>
      <c r="C155" s="136" t="s">
        <v>731</v>
      </c>
      <c r="D155" s="136" t="s">
        <v>730</v>
      </c>
      <c r="E155" s="137" t="str">
        <f t="shared" si="0"/>
        <v>DAV</v>
      </c>
      <c r="F155" s="136" t="str">
        <f t="shared" ref="F155:F160" si="21">MID(D155,SEARCH(" ",D155)+1,SEARCH(" ",D155,SEARCH(" ",D155)+1)-(SEARCH(" ",D155)+1))</f>
        <v>Sektion</v>
      </c>
      <c r="G155" s="136" t="str">
        <f t="shared" ref="G155:G160" si="22">MID(D155,SEARCH(" ",D155,SEARCH(" ",D155)+1)+1,LEN(D155))</f>
        <v>Ravensburg e.V.</v>
      </c>
      <c r="H155" s="136"/>
      <c r="I155" s="136" t="s">
        <v>676</v>
      </c>
      <c r="J155" s="136" t="s">
        <v>420</v>
      </c>
    </row>
    <row r="156" spans="1:10">
      <c r="A156" s="136">
        <v>13457</v>
      </c>
      <c r="B156" s="136" t="s">
        <v>732</v>
      </c>
      <c r="C156" s="136" t="s">
        <v>733</v>
      </c>
      <c r="D156" s="136" t="s">
        <v>734</v>
      </c>
      <c r="E156" s="137" t="str">
        <f t="shared" si="0"/>
        <v>SV</v>
      </c>
      <c r="F156" s="136" t="str">
        <f t="shared" si="21"/>
        <v>Stafflangen</v>
      </c>
      <c r="G156" s="136" t="str">
        <f t="shared" si="22"/>
        <v>e.V.</v>
      </c>
      <c r="H156" s="136"/>
      <c r="I156" s="136" t="s">
        <v>605</v>
      </c>
      <c r="J156" s="136" t="s">
        <v>280</v>
      </c>
    </row>
    <row r="157" spans="1:10">
      <c r="A157" s="136">
        <v>13458</v>
      </c>
      <c r="B157" s="136" t="s">
        <v>735</v>
      </c>
      <c r="C157" s="136" t="s">
        <v>736</v>
      </c>
      <c r="D157" s="136" t="s">
        <v>737</v>
      </c>
      <c r="E157" s="137" t="str">
        <f t="shared" si="0"/>
        <v>SV</v>
      </c>
      <c r="F157" s="136" t="str">
        <f t="shared" si="21"/>
        <v>Steinhausen/Rottum</v>
      </c>
      <c r="G157" s="136" t="str">
        <f t="shared" si="22"/>
        <v>1931 e.V.</v>
      </c>
      <c r="H157" s="136"/>
      <c r="I157" s="136" t="s">
        <v>298</v>
      </c>
      <c r="J157" s="136" t="s">
        <v>711</v>
      </c>
    </row>
    <row r="158" spans="1:10">
      <c r="A158" s="136">
        <v>21527</v>
      </c>
      <c r="B158" s="136" t="s">
        <v>738</v>
      </c>
      <c r="C158" s="136" t="s">
        <v>739</v>
      </c>
      <c r="D158" s="136" t="s">
        <v>740</v>
      </c>
      <c r="E158" s="137" t="str">
        <f t="shared" si="0"/>
        <v>Hürbler</v>
      </c>
      <c r="F158" s="136" t="str">
        <f t="shared" si="21"/>
        <v>SV</v>
      </c>
      <c r="G158" s="136" t="str">
        <f t="shared" si="22"/>
        <v>e.V.</v>
      </c>
      <c r="H158" s="136"/>
      <c r="I158" s="136" t="s">
        <v>483</v>
      </c>
      <c r="J158" s="136" t="s">
        <v>741</v>
      </c>
    </row>
    <row r="159" spans="1:10">
      <c r="A159" s="136">
        <v>13459</v>
      </c>
      <c r="B159" s="136" t="s">
        <v>742</v>
      </c>
      <c r="C159" s="136" t="s">
        <v>743</v>
      </c>
      <c r="D159" s="136" t="s">
        <v>744</v>
      </c>
      <c r="E159" s="137" t="str">
        <f t="shared" si="0"/>
        <v>SV</v>
      </c>
      <c r="F159" s="136" t="str">
        <f t="shared" si="21"/>
        <v>Tannau</v>
      </c>
      <c r="G159" s="136" t="str">
        <f t="shared" si="22"/>
        <v>e.V.</v>
      </c>
      <c r="H159" s="136"/>
      <c r="I159" s="136" t="s">
        <v>201</v>
      </c>
      <c r="J159" s="136" t="s">
        <v>202</v>
      </c>
    </row>
    <row r="160" spans="1:10">
      <c r="A160" s="136">
        <v>13460</v>
      </c>
      <c r="B160" s="136" t="s">
        <v>745</v>
      </c>
      <c r="C160" s="136" t="s">
        <v>746</v>
      </c>
      <c r="D160" s="136" t="s">
        <v>747</v>
      </c>
      <c r="E160" s="137" t="str">
        <f t="shared" si="0"/>
        <v>SV</v>
      </c>
      <c r="F160" s="136" t="str">
        <f t="shared" si="21"/>
        <v>Tannheim</v>
      </c>
      <c r="G160" s="136" t="str">
        <f t="shared" si="22"/>
        <v>e.V.</v>
      </c>
      <c r="H160" s="136"/>
      <c r="I160" s="136" t="s">
        <v>402</v>
      </c>
      <c r="J160" s="136" t="s">
        <v>403</v>
      </c>
    </row>
    <row r="161" spans="1:10">
      <c r="A161" s="136">
        <v>13461</v>
      </c>
      <c r="B161" s="136" t="s">
        <v>748</v>
      </c>
      <c r="C161" s="136" t="s">
        <v>749</v>
      </c>
      <c r="D161" s="136" t="s">
        <v>748</v>
      </c>
      <c r="E161" s="137" t="str">
        <f t="shared" si="0"/>
        <v>Ski</v>
      </c>
      <c r="F161" s="136" t="s">
        <v>202</v>
      </c>
      <c r="G161" s="136" t="s">
        <v>166</v>
      </c>
      <c r="H161" s="136"/>
      <c r="I161" s="136" t="s">
        <v>750</v>
      </c>
      <c r="J161" s="136" t="s">
        <v>202</v>
      </c>
    </row>
    <row r="162" spans="1:10">
      <c r="A162" s="136">
        <v>13462</v>
      </c>
      <c r="B162" s="136" t="s">
        <v>751</v>
      </c>
      <c r="C162" s="136" t="s">
        <v>752</v>
      </c>
      <c r="D162" s="136" t="s">
        <v>751</v>
      </c>
      <c r="E162" s="137" t="str">
        <f t="shared" si="0"/>
        <v>TSV</v>
      </c>
      <c r="F162" s="136" t="s">
        <v>202</v>
      </c>
      <c r="G162" s="136" t="s">
        <v>166</v>
      </c>
      <c r="H162" s="136"/>
      <c r="I162" s="136" t="s">
        <v>201</v>
      </c>
      <c r="J162" s="136" t="s">
        <v>202</v>
      </c>
    </row>
    <row r="163" spans="1:10">
      <c r="A163" s="136">
        <v>20287</v>
      </c>
      <c r="B163" s="136" t="s">
        <v>753</v>
      </c>
      <c r="C163" s="136" t="s">
        <v>754</v>
      </c>
      <c r="D163" s="136" t="s">
        <v>755</v>
      </c>
      <c r="E163" s="137" t="str">
        <f t="shared" si="0"/>
        <v>SC</v>
      </c>
      <c r="F163" s="136" t="str">
        <f>MID(D163,SEARCH(" ",D163)+1,SEARCH(" ",D163,SEARCH(" ",D163)+1)-(SEARCH(" ",D163)+1))</f>
        <v>Tettnang-Bürgermoos</v>
      </c>
      <c r="G163" s="136" t="str">
        <f>MID(D163,SEARCH(" ",D163,SEARCH(" ",D163)+1)+1,LEN(D163))</f>
        <v>e.V.</v>
      </c>
      <c r="H163" s="136"/>
      <c r="I163" s="136" t="s">
        <v>201</v>
      </c>
      <c r="J163" s="136" t="s">
        <v>202</v>
      </c>
    </row>
    <row r="164" spans="1:10">
      <c r="A164" s="136">
        <v>13463</v>
      </c>
      <c r="B164" s="136" t="s">
        <v>756</v>
      </c>
      <c r="C164" s="136" t="s">
        <v>757</v>
      </c>
      <c r="D164" s="136" t="s">
        <v>758</v>
      </c>
      <c r="E164" s="137" t="str">
        <f t="shared" si="0"/>
        <v>TSV</v>
      </c>
      <c r="F164" s="136" t="str">
        <f>MID(D164,SEARCH(" ",D164)+1,SEARCH(" ",D164,SEARCH(" ",D164)+1)-(SEARCH(" ",D164)+1))</f>
        <v>Ummendorf</v>
      </c>
      <c r="G164" s="136" t="str">
        <f>MID(D164,SEARCH(" ",D164,SEARCH(" ",D164)+1)+1,LEN(D164))</f>
        <v>e.V.</v>
      </c>
      <c r="H164" s="136"/>
      <c r="I164" s="136" t="s">
        <v>435</v>
      </c>
      <c r="J164" s="136" t="s">
        <v>436</v>
      </c>
    </row>
    <row r="165" spans="1:10">
      <c r="A165" s="136">
        <v>13464</v>
      </c>
      <c r="B165" s="136" t="s">
        <v>759</v>
      </c>
      <c r="C165" s="136" t="s">
        <v>760</v>
      </c>
      <c r="D165" s="136" t="s">
        <v>761</v>
      </c>
      <c r="E165" s="137" t="str">
        <f t="shared" si="0"/>
        <v>SV</v>
      </c>
      <c r="F165" s="136" t="str">
        <f>MID(D165,SEARCH(" ",D165)+1,SEARCH(" ",D165,SEARCH(" ",D165)+1)-(SEARCH(" ",D165)+1))</f>
        <v>Unlingen</v>
      </c>
      <c r="G165" s="136" t="str">
        <f>MID(D165,SEARCH(" ",D165,SEARCH(" ",D165)+1)+1,LEN(D165))</f>
        <v>e.V.</v>
      </c>
      <c r="H165" s="136"/>
      <c r="I165" s="136" t="s">
        <v>359</v>
      </c>
      <c r="J165" s="136" t="s">
        <v>360</v>
      </c>
    </row>
    <row r="166" spans="1:10">
      <c r="A166" s="136">
        <v>13465</v>
      </c>
      <c r="B166" s="136" t="s">
        <v>762</v>
      </c>
      <c r="C166" s="136" t="s">
        <v>763</v>
      </c>
      <c r="D166" s="136" t="s">
        <v>764</v>
      </c>
      <c r="E166" s="137" t="str">
        <f t="shared" si="0"/>
        <v>TSG</v>
      </c>
      <c r="F166" s="136" t="s">
        <v>765</v>
      </c>
      <c r="G166" s="136" t="s">
        <v>166</v>
      </c>
      <c r="H166" s="136"/>
      <c r="I166" s="136" t="s">
        <v>206</v>
      </c>
      <c r="J166" s="136" t="s">
        <v>207</v>
      </c>
    </row>
    <row r="167" spans="1:10">
      <c r="A167" s="136">
        <v>13466</v>
      </c>
      <c r="B167" s="136" t="s">
        <v>766</v>
      </c>
      <c r="C167" s="136" t="s">
        <v>767</v>
      </c>
      <c r="D167" s="136" t="s">
        <v>768</v>
      </c>
      <c r="E167" s="137" t="str">
        <f t="shared" si="0"/>
        <v>SC</v>
      </c>
      <c r="F167" s="136" t="str">
        <f>MID(D167,SEARCH(" ",D167)+1,SEARCH(" ",D167,SEARCH(" ",D167)+1)-(SEARCH(" ",D167)+1))</f>
        <v>Unterzeil-Reichenhofen</v>
      </c>
      <c r="G167" s="136" t="str">
        <f>MID(D167,SEARCH(" ",D167,SEARCH(" ",D167)+1)+1,LEN(D167))</f>
        <v>e.V.</v>
      </c>
      <c r="H167" s="136"/>
      <c r="I167" s="136" t="s">
        <v>355</v>
      </c>
      <c r="J167" s="136" t="s">
        <v>356</v>
      </c>
    </row>
    <row r="168" spans="1:10">
      <c r="A168" s="136">
        <v>13467</v>
      </c>
      <c r="B168" s="136" t="s">
        <v>769</v>
      </c>
      <c r="C168" s="136" t="s">
        <v>770</v>
      </c>
      <c r="D168" s="136" t="s">
        <v>771</v>
      </c>
      <c r="E168" s="137" t="str">
        <f t="shared" si="0"/>
        <v>SF</v>
      </c>
      <c r="F168" s="136" t="str">
        <f>MID(D168,SEARCH(" ",D168)+1,SEARCH(" ",D168,SEARCH(" ",D168)+1)-(SEARCH(" ",D168)+1))</f>
        <v>Urlau</v>
      </c>
      <c r="G168" s="136" t="str">
        <f>MID(D168,SEARCH(" ",D168,SEARCH(" ",D168)+1)+1,LEN(D168))</f>
        <v>e.V.</v>
      </c>
      <c r="H168" s="136"/>
      <c r="I168" s="136" t="s">
        <v>355</v>
      </c>
      <c r="J168" s="136" t="s">
        <v>356</v>
      </c>
    </row>
    <row r="169" spans="1:10">
      <c r="A169" s="136">
        <v>13496</v>
      </c>
      <c r="B169" s="136" t="s">
        <v>772</v>
      </c>
      <c r="C169" s="136" t="s">
        <v>773</v>
      </c>
      <c r="D169" s="136" t="s">
        <v>774</v>
      </c>
      <c r="E169" s="137" t="str">
        <f t="shared" si="0"/>
        <v>SV</v>
      </c>
      <c r="F169" s="136" t="str">
        <f>MID(D169,SEARCH(" ",D169)+1,SEARCH(" ",D169,SEARCH(" ",D169)+1)-(SEARCH(" ",D169)+1))</f>
        <v>Uttenweiler</v>
      </c>
      <c r="G169" s="136" t="str">
        <f>MID(D169,SEARCH(" ",D169,SEARCH(" ",D169)+1)+1,LEN(D169))</f>
        <v>e.V.</v>
      </c>
      <c r="H169" s="136"/>
      <c r="I169" s="136" t="s">
        <v>330</v>
      </c>
      <c r="J169" s="136" t="s">
        <v>775</v>
      </c>
    </row>
    <row r="170" spans="1:10">
      <c r="A170" s="136">
        <v>21889</v>
      </c>
      <c r="B170" s="136" t="s">
        <v>776</v>
      </c>
      <c r="C170" s="136" t="s">
        <v>777</v>
      </c>
      <c r="D170" s="136" t="s">
        <v>776</v>
      </c>
      <c r="E170" s="137"/>
      <c r="F170" s="136" t="s">
        <v>776</v>
      </c>
      <c r="G170" s="136"/>
      <c r="H170" s="136"/>
      <c r="I170" s="136" t="s">
        <v>274</v>
      </c>
      <c r="J170" s="136" t="s">
        <v>536</v>
      </c>
    </row>
    <row r="171" spans="1:10">
      <c r="A171" s="136">
        <v>20038</v>
      </c>
      <c r="B171" s="136" t="s">
        <v>778</v>
      </c>
      <c r="C171" s="136" t="s">
        <v>779</v>
      </c>
      <c r="D171" s="136" t="s">
        <v>780</v>
      </c>
      <c r="E171" s="137" t="str">
        <f>MID(D171,1,SEARCH(" ",D171)-1)</f>
        <v>SC</v>
      </c>
      <c r="F171" s="136" t="str">
        <f>MID(D171,SEARCH(" ",D171)+1,SEARCH(" ",D171,SEARCH(" ",D171)+1)-(SEARCH(" ",D171)+1))</f>
        <v>Vogt</v>
      </c>
      <c r="G171" s="136" t="str">
        <f>MID(D171,SEARCH(" ",D171,SEARCH(" ",D171)+1)+1,LEN(D171))</f>
        <v>e.V.</v>
      </c>
      <c r="H171" s="136"/>
      <c r="I171" s="136" t="s">
        <v>781</v>
      </c>
      <c r="J171" s="136" t="s">
        <v>782</v>
      </c>
    </row>
    <row r="172" spans="1:10">
      <c r="A172" s="136">
        <v>13514</v>
      </c>
      <c r="B172" s="136" t="s">
        <v>783</v>
      </c>
      <c r="C172" s="136" t="s">
        <v>784</v>
      </c>
      <c r="D172" s="136" t="s">
        <v>783</v>
      </c>
      <c r="F172" s="137" t="str">
        <f>MID(D172,1,SEARCH(" ",D172)-1)</f>
        <v>Vogter</v>
      </c>
      <c r="G172" s="136" t="s">
        <v>785</v>
      </c>
      <c r="H172" s="136"/>
      <c r="I172" s="136" t="s">
        <v>478</v>
      </c>
      <c r="J172" s="136" t="s">
        <v>479</v>
      </c>
    </row>
    <row r="173" spans="1:10">
      <c r="A173" s="136">
        <v>13469</v>
      </c>
      <c r="B173" s="136" t="s">
        <v>786</v>
      </c>
      <c r="C173" s="136" t="s">
        <v>787</v>
      </c>
      <c r="D173" s="136" t="s">
        <v>788</v>
      </c>
      <c r="E173" s="137" t="str">
        <f t="shared" ref="E173:E187" si="23">MID(D173,1,SEARCH(" ",D173)-1)</f>
        <v>ASV</v>
      </c>
      <c r="F173" s="136" t="str">
        <f>MID(D173,SEARCH(" ",D173)+1,SEARCH(" ",D173,SEARCH(" ",D173)+1)-(SEARCH(" ",D173)+1))</f>
        <v>Waldburg</v>
      </c>
      <c r="G173" s="136" t="str">
        <f>MID(D173,SEARCH(" ",D173,SEARCH(" ",D173)+1)+1,LEN(D173))</f>
        <v>e.V.</v>
      </c>
      <c r="H173" s="136"/>
      <c r="I173" s="136" t="s">
        <v>789</v>
      </c>
      <c r="J173" s="136" t="s">
        <v>790</v>
      </c>
    </row>
    <row r="174" spans="1:10">
      <c r="A174" s="136">
        <v>13470</v>
      </c>
      <c r="B174" s="136" t="s">
        <v>791</v>
      </c>
      <c r="C174" s="136" t="s">
        <v>792</v>
      </c>
      <c r="D174" s="136" t="s">
        <v>793</v>
      </c>
      <c r="E174" s="137" t="str">
        <f t="shared" si="23"/>
        <v>SV</v>
      </c>
      <c r="F174" s="136" t="s">
        <v>794</v>
      </c>
      <c r="G174" s="136" t="s">
        <v>166</v>
      </c>
      <c r="H174" s="136"/>
      <c r="I174" s="136" t="s">
        <v>523</v>
      </c>
      <c r="J174" s="136" t="s">
        <v>561</v>
      </c>
    </row>
    <row r="175" spans="1:10">
      <c r="A175" s="136">
        <v>13471</v>
      </c>
      <c r="B175" s="136" t="s">
        <v>795</v>
      </c>
      <c r="C175" s="136" t="s">
        <v>796</v>
      </c>
      <c r="D175" s="136" t="s">
        <v>797</v>
      </c>
      <c r="E175" s="137" t="str">
        <f t="shared" si="23"/>
        <v>MTG</v>
      </c>
      <c r="F175" s="136" t="str">
        <f t="shared" ref="F175:F183" si="24">MID(D175,SEARCH(" ",D175)+1,SEARCH(" ",D175,SEARCH(" ",D175)+1)-(SEARCH(" ",D175)+1))</f>
        <v>Wangen</v>
      </c>
      <c r="G175" s="136" t="str">
        <f t="shared" ref="G175:G183" si="25">MID(D175,SEARCH(" ",D175,SEARCH(" ",D175)+1)+1,LEN(D175))</f>
        <v>e.V.</v>
      </c>
      <c r="H175" s="136"/>
      <c r="I175" s="136" t="s">
        <v>348</v>
      </c>
      <c r="J175" s="136" t="s">
        <v>349</v>
      </c>
    </row>
    <row r="176" spans="1:10">
      <c r="A176" s="136">
        <v>13495</v>
      </c>
      <c r="B176" s="136" t="s">
        <v>798</v>
      </c>
      <c r="C176" s="136" t="s">
        <v>799</v>
      </c>
      <c r="D176" s="136" t="s">
        <v>800</v>
      </c>
      <c r="E176" s="137" t="str">
        <f t="shared" si="23"/>
        <v>ASV</v>
      </c>
      <c r="F176" s="136" t="str">
        <f t="shared" si="24"/>
        <v>Wangen</v>
      </c>
      <c r="G176" s="136" t="str">
        <f t="shared" si="25"/>
        <v>e.V.</v>
      </c>
      <c r="H176" s="136"/>
      <c r="I176" s="136" t="s">
        <v>348</v>
      </c>
      <c r="J176" s="136" t="s">
        <v>349</v>
      </c>
    </row>
    <row r="177" spans="1:10">
      <c r="A177" s="136">
        <v>13472</v>
      </c>
      <c r="B177" s="136" t="s">
        <v>801</v>
      </c>
      <c r="C177" s="136" t="s">
        <v>802</v>
      </c>
      <c r="D177" s="136" t="s">
        <v>803</v>
      </c>
      <c r="E177" s="137" t="str">
        <f t="shared" si="23"/>
        <v>TSV</v>
      </c>
      <c r="F177" s="136" t="str">
        <f t="shared" si="24"/>
        <v>Warthausen</v>
      </c>
      <c r="G177" s="136" t="str">
        <f t="shared" si="25"/>
        <v>e.V.</v>
      </c>
      <c r="H177" s="136"/>
      <c r="I177" s="136" t="s">
        <v>283</v>
      </c>
      <c r="J177" s="136" t="s">
        <v>280</v>
      </c>
    </row>
    <row r="178" spans="1:10">
      <c r="A178" s="136">
        <v>13473</v>
      </c>
      <c r="B178" s="136" t="s">
        <v>804</v>
      </c>
      <c r="C178" s="136" t="s">
        <v>805</v>
      </c>
      <c r="D178" s="136" t="s">
        <v>806</v>
      </c>
      <c r="E178" s="137" t="str">
        <f t="shared" si="23"/>
        <v>TV</v>
      </c>
      <c r="F178" s="136" t="str">
        <f t="shared" si="24"/>
        <v>Weingarten</v>
      </c>
      <c r="G178" s="136" t="str">
        <f t="shared" si="25"/>
        <v>1861 e.V.</v>
      </c>
      <c r="H178" s="136"/>
      <c r="I178" s="136" t="s">
        <v>807</v>
      </c>
      <c r="J178" s="136" t="s">
        <v>808</v>
      </c>
    </row>
    <row r="179" spans="1:10">
      <c r="A179" s="136">
        <v>13475</v>
      </c>
      <c r="B179" s="136" t="s">
        <v>809</v>
      </c>
      <c r="C179" s="136" t="s">
        <v>810</v>
      </c>
      <c r="D179" s="136" t="s">
        <v>811</v>
      </c>
      <c r="E179" s="137" t="str">
        <f t="shared" si="23"/>
        <v>SV</v>
      </c>
      <c r="F179" s="136" t="str">
        <f t="shared" si="24"/>
        <v>Weissenau</v>
      </c>
      <c r="G179" s="136" t="str">
        <f t="shared" si="25"/>
        <v>e.V.</v>
      </c>
      <c r="H179" s="136"/>
      <c r="I179" s="136" t="s">
        <v>419</v>
      </c>
      <c r="J179" s="136" t="s">
        <v>420</v>
      </c>
    </row>
    <row r="180" spans="1:10">
      <c r="A180" s="136">
        <v>13476</v>
      </c>
      <c r="B180" s="136" t="s">
        <v>812</v>
      </c>
      <c r="C180" s="136" t="s">
        <v>813</v>
      </c>
      <c r="D180" s="136" t="s">
        <v>814</v>
      </c>
      <c r="E180" s="137" t="str">
        <f t="shared" si="23"/>
        <v>TV</v>
      </c>
      <c r="F180" s="136" t="str">
        <f t="shared" si="24"/>
        <v>Wetzisreute-Schlier</v>
      </c>
      <c r="G180" s="136" t="str">
        <f t="shared" si="25"/>
        <v>e.V.</v>
      </c>
      <c r="H180" s="136"/>
      <c r="I180" s="136" t="s">
        <v>192</v>
      </c>
      <c r="J180" s="136" t="s">
        <v>815</v>
      </c>
    </row>
    <row r="181" spans="1:10">
      <c r="A181" s="136">
        <v>13477</v>
      </c>
      <c r="B181" s="136" t="s">
        <v>816</v>
      </c>
      <c r="C181" s="136" t="s">
        <v>817</v>
      </c>
      <c r="D181" s="136" t="s">
        <v>818</v>
      </c>
      <c r="E181" s="137" t="str">
        <f t="shared" si="23"/>
        <v>TSG</v>
      </c>
      <c r="F181" s="136" t="str">
        <f t="shared" si="24"/>
        <v>Wilhelmsdorf</v>
      </c>
      <c r="G181" s="136" t="str">
        <f t="shared" si="25"/>
        <v>e.V.</v>
      </c>
      <c r="H181" s="136"/>
      <c r="I181" s="136" t="s">
        <v>819</v>
      </c>
      <c r="J181" s="136" t="s">
        <v>820</v>
      </c>
    </row>
    <row r="182" spans="1:10">
      <c r="A182" s="136">
        <v>13478</v>
      </c>
      <c r="B182" s="136" t="s">
        <v>821</v>
      </c>
      <c r="C182" s="136" t="s">
        <v>822</v>
      </c>
      <c r="D182" s="136" t="s">
        <v>823</v>
      </c>
      <c r="E182" s="137" t="str">
        <f t="shared" si="23"/>
        <v>SV</v>
      </c>
      <c r="F182" s="136" t="str">
        <f t="shared" si="24"/>
        <v>Winterstettenstadt</v>
      </c>
      <c r="G182" s="136" t="str">
        <f t="shared" si="25"/>
        <v>e.V.</v>
      </c>
      <c r="H182" s="136"/>
      <c r="I182" s="136" t="s">
        <v>531</v>
      </c>
      <c r="J182" s="136" t="s">
        <v>532</v>
      </c>
    </row>
    <row r="183" spans="1:10">
      <c r="A183" s="136">
        <v>13479</v>
      </c>
      <c r="B183" s="136" t="s">
        <v>824</v>
      </c>
      <c r="C183" s="136" t="s">
        <v>825</v>
      </c>
      <c r="D183" s="136" t="s">
        <v>826</v>
      </c>
      <c r="E183" s="137" t="str">
        <f t="shared" si="23"/>
        <v>SV</v>
      </c>
      <c r="F183" s="136" t="str">
        <f t="shared" si="24"/>
        <v>Wolfegg</v>
      </c>
      <c r="G183" s="136" t="str">
        <f t="shared" si="25"/>
        <v>e.V.</v>
      </c>
      <c r="H183" s="136"/>
      <c r="I183" s="136" t="s">
        <v>827</v>
      </c>
      <c r="J183" s="136" t="s">
        <v>828</v>
      </c>
    </row>
    <row r="184" spans="1:10">
      <c r="A184" s="136">
        <v>13510</v>
      </c>
      <c r="B184" s="136" t="s">
        <v>829</v>
      </c>
      <c r="C184" s="136" t="s">
        <v>830</v>
      </c>
      <c r="D184" s="136" t="s">
        <v>831</v>
      </c>
      <c r="E184" s="137" t="str">
        <f t="shared" si="23"/>
        <v>SV</v>
      </c>
      <c r="F184" s="136" t="s">
        <v>832</v>
      </c>
      <c r="G184" s="136" t="s">
        <v>166</v>
      </c>
      <c r="H184" s="136"/>
      <c r="I184" s="136" t="s">
        <v>615</v>
      </c>
      <c r="J184" s="136" t="s">
        <v>833</v>
      </c>
    </row>
    <row r="185" spans="1:10">
      <c r="A185" s="136">
        <v>13480</v>
      </c>
      <c r="B185" s="136" t="s">
        <v>834</v>
      </c>
      <c r="C185" s="136" t="s">
        <v>835</v>
      </c>
      <c r="D185" s="136" t="s">
        <v>836</v>
      </c>
      <c r="E185" s="137" t="str">
        <f t="shared" si="23"/>
        <v>TSV</v>
      </c>
      <c r="F185" s="136" t="str">
        <f>MID(D185,SEARCH(" ",D185)+1,SEARCH(" ",D185,SEARCH(" ",D185)+1)-(SEARCH(" ",D185)+1))</f>
        <v>Wuchzenhofen</v>
      </c>
      <c r="G185" s="136" t="str">
        <f>MID(D185,SEARCH(" ",D185,SEARCH(" ",D185)+1)+1,LEN(D185))</f>
        <v>e.V.</v>
      </c>
      <c r="H185" s="136"/>
      <c r="I185" s="136" t="s">
        <v>355</v>
      </c>
      <c r="J185" s="136" t="s">
        <v>837</v>
      </c>
    </row>
    <row r="186" spans="1:10">
      <c r="A186" s="136">
        <v>13513</v>
      </c>
      <c r="B186" s="136" t="s">
        <v>838</v>
      </c>
      <c r="C186" s="136" t="s">
        <v>839</v>
      </c>
      <c r="D186" s="136" t="s">
        <v>840</v>
      </c>
      <c r="E186" s="137" t="str">
        <f t="shared" si="23"/>
        <v>SV</v>
      </c>
      <c r="F186" s="136" t="str">
        <f>MID(D186,SEARCH(" ",D186)+1,SEARCH(" ",D186,SEARCH(" ",D186)+1)-(SEARCH(" ",D186)+1))</f>
        <v>Zußdorf</v>
      </c>
      <c r="G186" s="136" t="str">
        <f>MID(D186,SEARCH(" ",D186,SEARCH(" ",D186)+1)+1,LEN(D186))</f>
        <v>e.V.</v>
      </c>
      <c r="H186" s="136"/>
      <c r="I186" s="136" t="s">
        <v>819</v>
      </c>
      <c r="J186" s="136" t="s">
        <v>841</v>
      </c>
    </row>
    <row r="187" spans="1:10">
      <c r="A187" s="136">
        <v>13481</v>
      </c>
      <c r="B187" s="136" t="s">
        <v>842</v>
      </c>
      <c r="C187" s="136" t="s">
        <v>843</v>
      </c>
      <c r="D187" s="136" t="s">
        <v>844</v>
      </c>
      <c r="E187" s="137" t="str">
        <f t="shared" si="23"/>
        <v>SV</v>
      </c>
      <c r="F187" s="136" t="str">
        <f>MID(D187,SEARCH(" ",D187)+1,SEARCH(" ",D187,SEARCH(" ",D187)+1)-(SEARCH(" ",D187)+1))</f>
        <v>Zwiefaltendorf</v>
      </c>
      <c r="G187" s="136" t="str">
        <f>MID(D187,SEARCH(" ",D187,SEARCH(" ",D187)+1)+1,LEN(D187))</f>
        <v>e.V.</v>
      </c>
      <c r="H187" s="136"/>
      <c r="I187" s="136" t="s">
        <v>170</v>
      </c>
      <c r="J187" s="136" t="s">
        <v>845</v>
      </c>
    </row>
  </sheetData>
  <sheetProtection password="8085" sheet="1" objects="1" scenarios="1" selectLockedCells="1" selectUnlockedCells="1"/>
  <pageMargins left="0.78749999999999998" right="0.78749999999999998" top="0.59027777777777779" bottom="0.59027777777777779"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
  <sheetViews>
    <sheetView workbookViewId="0">
      <selection activeCell="B3" sqref="B3"/>
    </sheetView>
  </sheetViews>
  <sheetFormatPr baseColWidth="10" defaultColWidth="11" defaultRowHeight="12.75"/>
  <cols>
    <col min="1" max="1" width="47.42578125" customWidth="1"/>
    <col min="2" max="2" width="45.7109375" customWidth="1"/>
    <col min="3" max="3" width="45.28515625" customWidth="1"/>
  </cols>
  <sheetData>
    <row r="1" spans="1:3">
      <c r="A1" s="138" t="s">
        <v>848</v>
      </c>
      <c r="B1" s="138" t="s">
        <v>849</v>
      </c>
      <c r="C1" s="138" t="s">
        <v>850</v>
      </c>
    </row>
    <row r="2" spans="1:3" ht="120.75" customHeight="1">
      <c r="A2" s="139" t="s">
        <v>68</v>
      </c>
      <c r="B2" s="140" t="s">
        <v>858</v>
      </c>
      <c r="C2" s="140" t="s">
        <v>854</v>
      </c>
    </row>
    <row r="3" spans="1:3" ht="25.5">
      <c r="A3" s="139" t="s">
        <v>851</v>
      </c>
      <c r="B3" s="140" t="s">
        <v>853</v>
      </c>
      <c r="C3" s="140" t="s">
        <v>852</v>
      </c>
    </row>
  </sheetData>
  <sheetProtection password="8085" sheet="1" selectLockedCells="1" selectUnlockedCells="1"/>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312"/>
  <sheetViews>
    <sheetView zoomScaleNormal="100" workbookViewId="0">
      <selection activeCell="C21" sqref="C21"/>
    </sheetView>
  </sheetViews>
  <sheetFormatPr baseColWidth="10" defaultColWidth="11" defaultRowHeight="12.75"/>
  <cols>
    <col min="1" max="1" width="8.28515625" style="19" customWidth="1"/>
    <col min="2" max="2" width="16.7109375" style="20" customWidth="1"/>
    <col min="3" max="3" width="52.28515625" style="19" customWidth="1"/>
    <col min="4" max="4" width="8.5703125" style="19" customWidth="1"/>
    <col min="5" max="26" width="11" style="19" customWidth="1"/>
    <col min="27" max="27" width="11" style="19" hidden="1" customWidth="1"/>
    <col min="28" max="16384" width="11" style="19"/>
  </cols>
  <sheetData>
    <row r="1" spans="1:64" ht="18">
      <c r="A1" s="21" t="s">
        <v>18</v>
      </c>
      <c r="E1" s="19" t="s">
        <v>872</v>
      </c>
      <c r="F1" s="191">
        <v>45348</v>
      </c>
    </row>
    <row r="2" spans="1:64" hidden="1">
      <c r="A2" s="22"/>
      <c r="B2" s="23"/>
      <c r="C2" s="22"/>
      <c r="D2" s="22"/>
      <c r="E2" s="22"/>
      <c r="F2" s="22"/>
      <c r="G2" s="22"/>
      <c r="H2" s="22"/>
      <c r="I2" s="22"/>
      <c r="J2" s="22"/>
      <c r="K2" s="22"/>
      <c r="L2" s="22"/>
      <c r="M2" s="22"/>
      <c r="N2" s="22"/>
      <c r="O2" s="22"/>
      <c r="P2" s="22"/>
      <c r="Q2" s="22"/>
      <c r="R2" s="22"/>
      <c r="S2" s="22"/>
      <c r="T2" s="22"/>
      <c r="U2" s="22"/>
      <c r="V2" s="22"/>
      <c r="W2" s="22"/>
      <c r="X2" s="22"/>
      <c r="Y2" s="22"/>
      <c r="Z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c r="A3" s="22"/>
      <c r="B3" s="23"/>
      <c r="C3" s="22"/>
      <c r="D3" s="22"/>
      <c r="E3" s="22"/>
      <c r="F3" s="22"/>
      <c r="G3" s="22"/>
      <c r="H3" s="22"/>
      <c r="I3" s="22"/>
      <c r="J3" s="22"/>
      <c r="K3" s="22"/>
      <c r="L3" s="22"/>
      <c r="M3" s="22"/>
      <c r="N3" s="22"/>
      <c r="O3" s="22"/>
      <c r="P3" s="22"/>
      <c r="Q3" s="22"/>
      <c r="R3" s="22"/>
      <c r="S3" s="22"/>
      <c r="T3" s="22"/>
      <c r="U3" s="22"/>
      <c r="V3" s="22"/>
      <c r="W3" s="22"/>
      <c r="X3" s="22"/>
      <c r="Y3" s="22"/>
      <c r="Z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c r="A4" s="24" t="s">
        <v>19</v>
      </c>
      <c r="B4" s="19"/>
      <c r="C4" s="22"/>
      <c r="D4" s="22"/>
      <c r="E4" s="22"/>
      <c r="F4" s="22"/>
      <c r="G4" s="22"/>
      <c r="H4" s="22"/>
      <c r="I4" s="22"/>
      <c r="J4" s="22"/>
      <c r="K4" s="22"/>
      <c r="L4" s="22"/>
      <c r="M4" s="22"/>
      <c r="N4" s="22"/>
      <c r="O4" s="22"/>
      <c r="P4" s="22"/>
      <c r="Q4" s="22"/>
      <c r="R4" s="22"/>
      <c r="S4" s="22"/>
      <c r="T4" s="22"/>
      <c r="U4" s="22"/>
      <c r="V4" s="22"/>
      <c r="W4" s="22"/>
      <c r="X4" s="22"/>
      <c r="Y4" s="22"/>
      <c r="Z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c r="A5" s="24" t="s">
        <v>20</v>
      </c>
      <c r="B5" s="19"/>
      <c r="C5"/>
      <c r="D5" s="22"/>
      <c r="E5" s="22"/>
      <c r="F5" s="22"/>
      <c r="G5" s="22"/>
      <c r="H5" s="22"/>
      <c r="I5" s="22"/>
      <c r="J5" s="22"/>
      <c r="K5" s="22"/>
      <c r="L5" s="22"/>
      <c r="M5" s="22"/>
      <c r="N5" s="22"/>
      <c r="O5" s="22"/>
      <c r="P5" s="22"/>
      <c r="Q5" s="22"/>
      <c r="R5" s="22"/>
      <c r="S5" s="22"/>
      <c r="T5" s="22"/>
      <c r="U5" s="22"/>
      <c r="V5" s="22"/>
      <c r="W5" s="22"/>
      <c r="X5" s="22"/>
      <c r="Y5" s="22"/>
      <c r="Z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c r="A6" s="24" t="s">
        <v>21</v>
      </c>
      <c r="B6" s="19"/>
      <c r="C6"/>
      <c r="D6" s="22"/>
      <c r="E6" s="22"/>
      <c r="F6" s="22"/>
      <c r="G6" s="22"/>
      <c r="H6" s="22"/>
      <c r="I6" s="22"/>
      <c r="J6" s="22"/>
      <c r="K6" s="22"/>
      <c r="L6" s="22"/>
      <c r="M6" s="22"/>
      <c r="N6" s="22"/>
      <c r="O6" s="22"/>
      <c r="P6" s="22"/>
      <c r="Q6" s="22"/>
      <c r="R6" s="22"/>
      <c r="S6" s="22"/>
      <c r="T6" s="22"/>
      <c r="U6" s="22"/>
      <c r="V6" s="22"/>
      <c r="W6" s="22"/>
      <c r="X6" s="22"/>
      <c r="Y6" s="22"/>
      <c r="Z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1:64">
      <c r="A7" s="24" t="s">
        <v>22</v>
      </c>
      <c r="B7" s="19"/>
      <c r="C7" s="25" t="s">
        <v>23</v>
      </c>
      <c r="D7" s="22"/>
      <c r="E7" s="22"/>
      <c r="F7" s="22"/>
      <c r="G7" s="22"/>
      <c r="H7" s="22"/>
      <c r="I7" s="22"/>
      <c r="J7" s="22"/>
      <c r="K7" s="22"/>
      <c r="L7" s="22"/>
      <c r="M7" s="22"/>
      <c r="N7" s="22"/>
      <c r="O7" s="22"/>
      <c r="P7" s="22"/>
      <c r="Q7" s="22"/>
      <c r="R7" s="22"/>
      <c r="S7" s="22"/>
      <c r="T7" s="22"/>
      <c r="U7" s="22"/>
      <c r="V7" s="22"/>
      <c r="W7" s="22"/>
      <c r="X7" s="22"/>
      <c r="Y7" s="22"/>
      <c r="Z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row>
    <row r="8" spans="1:64">
      <c r="A8" s="26" t="s">
        <v>24</v>
      </c>
      <c r="B8" s="19"/>
      <c r="C8" s="27" t="s">
        <v>25</v>
      </c>
      <c r="D8" s="22"/>
      <c r="E8" s="22"/>
      <c r="F8" s="22"/>
      <c r="G8" s="22"/>
      <c r="H8" s="22"/>
      <c r="I8" s="22"/>
      <c r="J8" s="22"/>
      <c r="K8" s="22"/>
      <c r="L8" s="22"/>
      <c r="M8" s="22"/>
      <c r="N8" s="22"/>
      <c r="O8" s="22"/>
      <c r="P8" s="22"/>
      <c r="Q8" s="22"/>
      <c r="R8" s="22"/>
      <c r="S8" s="22"/>
      <c r="T8" s="22"/>
      <c r="U8" s="22"/>
      <c r="V8" s="22"/>
      <c r="W8" s="22"/>
      <c r="X8" s="22"/>
      <c r="Y8" s="22"/>
      <c r="Z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row>
    <row r="9" spans="1:64">
      <c r="A9" s="22"/>
      <c r="B9" s="23"/>
      <c r="C9" s="22"/>
      <c r="D9" s="22"/>
      <c r="E9" s="22"/>
      <c r="F9" s="22"/>
      <c r="G9" s="22"/>
      <c r="H9" s="22"/>
      <c r="I9" s="22"/>
      <c r="J9" s="22"/>
      <c r="K9" s="22"/>
      <c r="L9" s="22"/>
      <c r="M9" s="22"/>
      <c r="N9" s="22"/>
      <c r="O9" s="22"/>
      <c r="P9" s="22"/>
      <c r="Q9" s="22"/>
      <c r="R9" s="22"/>
      <c r="S9" s="22"/>
      <c r="T9" s="22"/>
      <c r="U9" s="22"/>
      <c r="V9" s="22"/>
      <c r="W9" s="22"/>
      <c r="X9" s="22"/>
      <c r="Y9" s="22"/>
      <c r="Z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row>
    <row r="10" spans="1:64">
      <c r="A10" s="22"/>
      <c r="B10" s="23"/>
      <c r="D10" s="22"/>
      <c r="E10" s="22"/>
      <c r="F10" s="22"/>
      <c r="G10" s="22"/>
      <c r="H10" s="22"/>
      <c r="I10" s="22"/>
      <c r="J10" s="22"/>
      <c r="K10" s="22"/>
      <c r="L10" s="22"/>
      <c r="M10" s="22"/>
      <c r="N10" s="22"/>
      <c r="O10" s="22"/>
      <c r="P10" s="22"/>
      <c r="Q10" s="22"/>
      <c r="R10" s="22"/>
      <c r="S10" s="22"/>
      <c r="T10" s="22"/>
      <c r="U10" s="22"/>
      <c r="V10" s="22"/>
      <c r="W10" s="22"/>
      <c r="X10" s="22"/>
      <c r="Y10" s="22"/>
      <c r="Z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row>
    <row r="11" spans="1:64">
      <c r="A11" s="28" t="s">
        <v>26</v>
      </c>
      <c r="B11" s="29"/>
      <c r="C11" s="30"/>
      <c r="D11" s="30"/>
    </row>
    <row r="12" spans="1:64">
      <c r="A12" s="30"/>
      <c r="B12" s="29" t="s">
        <v>27</v>
      </c>
      <c r="C12" s="31" t="s">
        <v>20</v>
      </c>
      <c r="D12" s="30"/>
    </row>
    <row r="13" spans="1:64">
      <c r="A13" s="30"/>
      <c r="B13" s="29" t="s">
        <v>28</v>
      </c>
      <c r="C13" s="31" t="str">
        <f ca="1">"Kinderturnfest "&amp;TEXT(NOW(),"JJJJ")</f>
        <v>Kinderturnfest 2024</v>
      </c>
      <c r="D13" s="30"/>
    </row>
    <row r="14" spans="1:64">
      <c r="A14" s="30"/>
      <c r="B14" s="29" t="s">
        <v>29</v>
      </c>
      <c r="C14" s="31" t="s">
        <v>855</v>
      </c>
      <c r="D14" s="30"/>
    </row>
    <row r="15" spans="1:64">
      <c r="A15" s="30"/>
      <c r="B15" s="29" t="s">
        <v>30</v>
      </c>
      <c r="C15" s="32">
        <v>45416</v>
      </c>
      <c r="D15" s="33" t="str">
        <f>IF(ISTEXT(C21),LOOKUP(C14,Bezirke,#REF!),"")</f>
        <v/>
      </c>
    </row>
    <row r="16" spans="1:64">
      <c r="A16" s="30"/>
      <c r="B16" s="29" t="s">
        <v>31</v>
      </c>
      <c r="C16" s="32">
        <v>45374</v>
      </c>
      <c r="D16" s="34">
        <f>C16+1</f>
        <v>45375</v>
      </c>
    </row>
    <row r="17" spans="1:5">
      <c r="A17" s="30"/>
      <c r="B17" s="29" t="s">
        <v>32</v>
      </c>
      <c r="C17" s="35" t="s">
        <v>561</v>
      </c>
      <c r="D17" s="30"/>
    </row>
    <row r="18" spans="1:5">
      <c r="A18" s="30"/>
      <c r="B18" s="29" t="s">
        <v>33</v>
      </c>
      <c r="C18" s="35" t="s">
        <v>861</v>
      </c>
      <c r="D18" s="30"/>
    </row>
    <row r="20" spans="1:5">
      <c r="A20" s="28" t="s">
        <v>34</v>
      </c>
      <c r="B20" s="29"/>
      <c r="C20" s="36" t="str">
        <f>IF(ISBLANK(C21),"Wählen Sie hier Ihren Verein aus:","")</f>
        <v>Wählen Sie hier Ihren Verein aus:</v>
      </c>
      <c r="D20" s="30"/>
    </row>
    <row r="21" spans="1:5">
      <c r="A21" s="30"/>
      <c r="B21" s="29" t="s">
        <v>35</v>
      </c>
      <c r="C21" s="156"/>
      <c r="D21" s="30"/>
    </row>
    <row r="22" spans="1:5" hidden="1">
      <c r="A22" s="37" t="s">
        <v>36</v>
      </c>
      <c r="B22" s="29"/>
      <c r="C22" s="30"/>
      <c r="D22" s="30"/>
    </row>
    <row r="23" spans="1:5" hidden="1">
      <c r="A23" s="37" t="s">
        <v>37</v>
      </c>
      <c r="B23" s="29"/>
      <c r="C23" s="30"/>
      <c r="D23" s="30"/>
    </row>
    <row r="24" spans="1:5" hidden="1">
      <c r="A24" s="30"/>
      <c r="B24" s="29" t="s">
        <v>38</v>
      </c>
      <c r="C24" s="38"/>
      <c r="D24" s="30"/>
    </row>
    <row r="25" spans="1:5" hidden="1">
      <c r="A25" s="30"/>
      <c r="B25" s="29" t="s">
        <v>39</v>
      </c>
      <c r="C25" s="38"/>
      <c r="D25" s="30"/>
    </row>
    <row r="27" spans="1:5">
      <c r="A27" s="28" t="s">
        <v>40</v>
      </c>
      <c r="B27" s="29"/>
      <c r="C27" s="36"/>
      <c r="D27" s="30"/>
    </row>
    <row r="28" spans="1:5">
      <c r="A28" s="30"/>
      <c r="B28" s="29" t="s">
        <v>41</v>
      </c>
      <c r="C28" s="39"/>
      <c r="D28" s="30"/>
      <c r="E28" s="189" t="str">
        <f>IF(ISBLANK(C28),"Bitte tragen Sie Ihren Namen ein","")</f>
        <v>Bitte tragen Sie Ihren Namen ein</v>
      </c>
    </row>
    <row r="29" spans="1:5">
      <c r="A29" s="30"/>
      <c r="B29" s="29" t="s">
        <v>42</v>
      </c>
      <c r="C29" s="40"/>
      <c r="D29" s="30"/>
      <c r="E29" s="189" t="str">
        <f>IF(ISBLANK(C29),"Bitte tragen Sie Ihren Vornamen ein","")</f>
        <v>Bitte tragen Sie Ihren Vornamen ein</v>
      </c>
    </row>
    <row r="30" spans="1:5">
      <c r="A30" s="30"/>
      <c r="B30" s="29" t="s">
        <v>43</v>
      </c>
      <c r="C30" s="41"/>
      <c r="D30" s="30"/>
      <c r="E30" s="189" t="str">
        <f>IF(ISBLANK(C30),"Bitte tragen Sie die Rechnungsanschrift ein","")</f>
        <v>Bitte tragen Sie die Rechnungsanschrift ein</v>
      </c>
    </row>
    <row r="31" spans="1:5">
      <c r="A31" s="30"/>
      <c r="B31" s="29" t="s">
        <v>44</v>
      </c>
      <c r="C31" s="41"/>
      <c r="D31" s="30"/>
      <c r="E31" s="189" t="str">
        <f>IF(ISBLANK(C31),"Bitte tragen Sie die Rechnungsanschrift ein","")</f>
        <v>Bitte tragen Sie die Rechnungsanschrift ein</v>
      </c>
    </row>
    <row r="32" spans="1:5">
      <c r="A32" s="30"/>
      <c r="B32" s="29" t="s">
        <v>32</v>
      </c>
      <c r="C32" s="41"/>
      <c r="D32" s="30"/>
      <c r="E32" s="189" t="str">
        <f>IF(ISBLANK(C32),"Bitte tragen Sie die Rechnungsanschrift ein","")</f>
        <v>Bitte tragen Sie die Rechnungsanschrift ein</v>
      </c>
    </row>
    <row r="33" spans="1:64">
      <c r="A33" s="30"/>
      <c r="B33" s="29" t="s">
        <v>45</v>
      </c>
      <c r="C33" s="41"/>
      <c r="D33" s="30"/>
      <c r="E33" s="190"/>
    </row>
    <row r="34" spans="1:64">
      <c r="A34" s="30"/>
      <c r="B34" s="29" t="s">
        <v>46</v>
      </c>
      <c r="C34" s="41"/>
      <c r="D34" s="30"/>
      <c r="E34" s="190"/>
    </row>
    <row r="35" spans="1:64">
      <c r="A35" s="30"/>
      <c r="B35" s="29" t="s">
        <v>47</v>
      </c>
      <c r="C35" s="42"/>
      <c r="D35" s="30"/>
      <c r="E35" s="189" t="str">
        <f>IF(ISBLANK(C35),"Bitte tragen Sie Ihre eMail-Adresse ein","")</f>
        <v>Bitte tragen Sie Ihre eMail-Adresse ein</v>
      </c>
    </row>
    <row r="36" spans="1:64">
      <c r="A36" s="43"/>
      <c r="B36" s="44"/>
      <c r="C36" s="45"/>
      <c r="D36" s="43"/>
      <c r="E36" s="46"/>
      <c r="F36" s="43"/>
      <c r="G36" s="43"/>
      <c r="H36" s="43"/>
      <c r="I36" s="43"/>
      <c r="J36" s="43"/>
      <c r="K36" s="43"/>
      <c r="L36" s="43"/>
      <c r="M36" s="43"/>
      <c r="N36" s="43"/>
      <c r="O36" s="43"/>
      <c r="P36" s="43"/>
      <c r="Q36" s="43"/>
      <c r="R36" s="43"/>
      <c r="S36" s="43"/>
      <c r="T36" s="43"/>
      <c r="U36" s="43"/>
      <c r="V36" s="43"/>
      <c r="W36" s="43"/>
      <c r="X36" s="43"/>
      <c r="Y36" s="43"/>
      <c r="Z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idden="1">
      <c r="A37" s="28" t="s">
        <v>48</v>
      </c>
      <c r="B37" s="29"/>
      <c r="C37" s="36"/>
      <c r="D37" s="30"/>
    </row>
    <row r="38" spans="1:64" hidden="1">
      <c r="A38" s="30"/>
      <c r="B38" s="29" t="s">
        <v>49</v>
      </c>
      <c r="C38" s="39"/>
      <c r="D38" s="30"/>
    </row>
    <row r="39" spans="1:64" hidden="1">
      <c r="A39" s="30"/>
      <c r="B39" s="29" t="s">
        <v>50</v>
      </c>
      <c r="C39" s="39"/>
      <c r="D39" s="30"/>
    </row>
    <row r="40" spans="1:64" hidden="1">
      <c r="A40" s="43"/>
      <c r="B40" s="44"/>
    </row>
    <row r="41" spans="1:64">
      <c r="A41" s="28" t="s">
        <v>51</v>
      </c>
      <c r="B41" s="29"/>
      <c r="C41" s="36" t="str">
        <f>IF(AND(ISNUMBER(34),C42&gt;0),"","Füllen Sie die Seite 'Teilnehmer' aus!")</f>
        <v>Füllen Sie die Seite 'Teilnehmer' aus!</v>
      </c>
      <c r="D41" s="30"/>
    </row>
    <row r="42" spans="1:64">
      <c r="A42" s="30"/>
      <c r="B42" s="29" t="s">
        <v>52</v>
      </c>
      <c r="C42" s="47">
        <f>IF(COUNTIF(Teilnehmer!F:F,"Bitte Daten vervollständigen")&gt;0,"Teilnehmerdaten sind unvollständig!",Übersicht!C9)</f>
        <v>0</v>
      </c>
      <c r="D42" s="30"/>
    </row>
    <row r="43" spans="1:64" hidden="1">
      <c r="A43" s="30"/>
      <c r="B43" s="29" t="s">
        <v>53</v>
      </c>
      <c r="C43" s="48" t="e">
        <f>Übersicht!#REF!</f>
        <v>#REF!</v>
      </c>
      <c r="D43" s="30"/>
    </row>
    <row r="44" spans="1:64">
      <c r="A44" s="30"/>
      <c r="B44" s="29" t="s">
        <v>54</v>
      </c>
      <c r="C44" s="48">
        <f>IF(Übersicht!D15&lt;Übersicht!D14,Übersicht!D14-Übersicht!D15,0)</f>
        <v>0</v>
      </c>
      <c r="D44" s="30"/>
    </row>
    <row r="45" spans="1:64">
      <c r="A45" s="30"/>
      <c r="B45" s="29" t="s">
        <v>55</v>
      </c>
      <c r="C45" s="49" t="str">
        <f>IF(ISBLANK(C62),"Bitte Anmeldedatum (unten) ausfüllen!",Übersicht!D27)</f>
        <v>Bitte Anmeldedatum (unten) ausfüllen!</v>
      </c>
      <c r="D45" s="30"/>
    </row>
    <row r="46" spans="1:64">
      <c r="A46" s="43"/>
      <c r="B46" s="44"/>
    </row>
    <row r="47" spans="1:64" hidden="1">
      <c r="A47" s="28" t="s">
        <v>56</v>
      </c>
      <c r="B47" s="29"/>
      <c r="C47" s="30"/>
      <c r="D47" s="30"/>
    </row>
    <row r="48" spans="1:64" hidden="1">
      <c r="A48" s="28"/>
      <c r="B48" s="50" t="s">
        <v>57</v>
      </c>
      <c r="C48" s="30"/>
      <c r="D48" s="30"/>
    </row>
    <row r="49" spans="1:64" hidden="1">
      <c r="A49" s="28"/>
      <c r="B49" s="50" t="s">
        <v>58</v>
      </c>
      <c r="C49" s="30"/>
      <c r="D49" s="30"/>
    </row>
    <row r="50" spans="1:64" hidden="1">
      <c r="A50" s="28"/>
      <c r="B50" s="29"/>
      <c r="C50" s="51"/>
      <c r="D50" s="30"/>
    </row>
    <row r="51" spans="1:64" hidden="1">
      <c r="A51" s="28"/>
      <c r="B51" s="29"/>
      <c r="C51" s="52"/>
      <c r="D51" s="30"/>
    </row>
    <row r="52" spans="1:64" hidden="1">
      <c r="A52" s="28"/>
      <c r="B52" s="29"/>
      <c r="C52" s="52"/>
      <c r="D52" s="30"/>
    </row>
    <row r="53" spans="1:64" hidden="1">
      <c r="A53" s="28"/>
      <c r="B53" s="29"/>
      <c r="C53" s="52"/>
      <c r="D53" s="30"/>
    </row>
    <row r="54" spans="1:64" hidden="1"/>
    <row r="55" spans="1:64">
      <c r="A55" s="28"/>
      <c r="B55" s="29"/>
      <c r="C55" s="53"/>
      <c r="D55" s="30"/>
    </row>
    <row r="56" spans="1:64">
      <c r="A56" s="50"/>
      <c r="B56" s="50" t="s">
        <v>59</v>
      </c>
      <c r="C56" s="54"/>
      <c r="D56" s="54"/>
      <c r="E56" s="55"/>
      <c r="F56" s="55"/>
      <c r="G56" s="55"/>
      <c r="H56" s="55"/>
      <c r="I56" s="55"/>
      <c r="J56" s="55"/>
      <c r="K56" s="55"/>
      <c r="L56" s="55"/>
      <c r="M56" s="55"/>
      <c r="N56" s="55"/>
      <c r="O56" s="55"/>
      <c r="P56" s="55"/>
      <c r="Q56" s="55"/>
      <c r="R56" s="55"/>
      <c r="S56" s="55"/>
      <c r="T56" s="55"/>
      <c r="U56" s="55"/>
      <c r="V56" s="55"/>
      <c r="W56" s="55"/>
      <c r="X56" s="55"/>
      <c r="Y56" s="55"/>
      <c r="Z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row>
    <row r="57" spans="1:64">
      <c r="A57" s="50"/>
      <c r="B57" s="50" t="s">
        <v>60</v>
      </c>
      <c r="C57" s="54"/>
      <c r="D57" s="54"/>
      <c r="E57" s="55"/>
      <c r="F57" s="55"/>
      <c r="G57" s="55"/>
      <c r="H57" s="55"/>
      <c r="I57" s="55"/>
      <c r="J57" s="55"/>
      <c r="K57" s="55"/>
      <c r="L57" s="55"/>
      <c r="M57" s="55"/>
      <c r="N57" s="55"/>
      <c r="O57" s="55"/>
      <c r="P57" s="55"/>
      <c r="Q57" s="55"/>
      <c r="R57" s="55"/>
      <c r="S57" s="55"/>
      <c r="T57" s="55"/>
      <c r="U57" s="55"/>
      <c r="V57" s="55"/>
      <c r="W57" s="55"/>
      <c r="X57" s="55"/>
      <c r="Y57" s="55"/>
      <c r="Z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row>
    <row r="58" spans="1:64">
      <c r="A58" s="50"/>
      <c r="B58" s="50" t="s">
        <v>61</v>
      </c>
      <c r="C58" s="56"/>
      <c r="D58" s="54"/>
      <c r="E58" s="55"/>
      <c r="F58" s="55"/>
      <c r="G58" s="55"/>
      <c r="H58" s="55"/>
      <c r="I58" s="55"/>
      <c r="J58" s="55"/>
      <c r="K58" s="55"/>
      <c r="L58" s="55"/>
      <c r="M58" s="55"/>
      <c r="N58" s="55"/>
      <c r="O58" s="55"/>
      <c r="P58" s="55"/>
      <c r="Q58" s="55"/>
      <c r="R58" s="55"/>
      <c r="S58" s="55"/>
      <c r="T58" s="55"/>
      <c r="U58" s="55"/>
      <c r="V58" s="55"/>
      <c r="W58" s="55"/>
      <c r="X58" s="55"/>
      <c r="Y58" s="55"/>
      <c r="Z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spans="1:64">
      <c r="A59" s="50"/>
      <c r="B59" s="50" t="s">
        <v>62</v>
      </c>
      <c r="C59" s="54"/>
      <c r="D59" s="54"/>
      <c r="E59" s="55"/>
      <c r="F59" s="55"/>
      <c r="G59" s="55"/>
      <c r="H59" s="55"/>
      <c r="I59" s="55"/>
      <c r="J59" s="55"/>
      <c r="K59" s="55"/>
      <c r="L59" s="55"/>
      <c r="M59" s="55"/>
      <c r="N59" s="55"/>
      <c r="O59" s="55"/>
      <c r="P59" s="55"/>
      <c r="Q59" s="55"/>
      <c r="R59" s="55"/>
      <c r="S59" s="55"/>
      <c r="T59" s="55"/>
      <c r="U59" s="55"/>
      <c r="V59" s="55"/>
      <c r="W59" s="55"/>
      <c r="X59" s="55"/>
      <c r="Y59" s="55"/>
      <c r="Z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row>
    <row r="60" spans="1:64">
      <c r="A60" s="50"/>
      <c r="B60" s="50" t="s">
        <v>63</v>
      </c>
      <c r="C60" s="54"/>
      <c r="D60" s="54"/>
      <c r="E60" s="55"/>
      <c r="F60" s="55"/>
      <c r="G60" s="55"/>
      <c r="H60" s="55"/>
      <c r="I60" s="55"/>
      <c r="J60" s="55"/>
      <c r="K60" s="55"/>
      <c r="L60" s="55"/>
      <c r="M60" s="55"/>
      <c r="N60" s="55"/>
      <c r="O60" s="55"/>
      <c r="P60" s="55"/>
      <c r="Q60" s="55"/>
      <c r="R60" s="55"/>
      <c r="S60" s="55"/>
      <c r="T60" s="55"/>
      <c r="U60" s="55"/>
      <c r="V60" s="55"/>
      <c r="W60" s="55"/>
      <c r="X60" s="55"/>
      <c r="Y60" s="55"/>
      <c r="Z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row>
    <row r="61" spans="1:64">
      <c r="A61" s="30"/>
      <c r="B61" s="29"/>
      <c r="C61" s="36" t="str">
        <f>IF(ISBLANK(C62)," Tragen Sie hier das heutige Datum ein:","")</f>
        <v xml:space="preserve"> Tragen Sie hier das heutige Datum ein:</v>
      </c>
      <c r="D61" s="30"/>
    </row>
    <row r="62" spans="1:64">
      <c r="A62" s="30"/>
      <c r="B62" s="29" t="s">
        <v>64</v>
      </c>
      <c r="C62" s="154"/>
      <c r="D62" s="57"/>
      <c r="E62" s="58"/>
    </row>
    <row r="63" spans="1:64" ht="39.75" customHeight="1">
      <c r="A63" s="30"/>
      <c r="B63" s="59" t="s">
        <v>65</v>
      </c>
      <c r="C63" s="60"/>
      <c r="D63" s="30"/>
    </row>
    <row r="64" spans="1:64">
      <c r="A64" s="30"/>
      <c r="B64" s="30"/>
      <c r="C64" s="61"/>
      <c r="D64" s="30"/>
    </row>
    <row r="65" spans="1:64">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c r="A66" s="157" t="s">
        <v>66</v>
      </c>
      <c r="B66" s="158"/>
      <c r="C66" s="159"/>
      <c r="D66" s="160"/>
    </row>
    <row r="67" spans="1:64">
      <c r="A67" s="157"/>
      <c r="B67" s="161" t="str">
        <f>IF(ISBLANK(C68),"Bitte eine Alternative auswählen:","")</f>
        <v/>
      </c>
      <c r="C67" s="160"/>
      <c r="D67" s="160"/>
    </row>
    <row r="68" spans="1:64">
      <c r="A68" s="157"/>
      <c r="B68" s="162" t="s">
        <v>67</v>
      </c>
      <c r="C68" s="183" t="s">
        <v>68</v>
      </c>
      <c r="D68" s="160"/>
    </row>
    <row r="69" spans="1:64">
      <c r="A69" s="157"/>
      <c r="B69" s="162"/>
      <c r="C69" s="160"/>
      <c r="D69" s="160"/>
    </row>
    <row r="70" spans="1:64" ht="85.5" customHeight="1">
      <c r="A70" s="157"/>
      <c r="B70" s="192" t="s">
        <v>862</v>
      </c>
      <c r="C70" s="192"/>
      <c r="D70" s="160"/>
    </row>
    <row r="71" spans="1:64" ht="16.5" hidden="1" customHeight="1">
      <c r="A71" s="157"/>
      <c r="B71" s="163"/>
      <c r="C71" s="163"/>
      <c r="D71" s="160"/>
    </row>
    <row r="72" spans="1:64" ht="75.75" customHeight="1">
      <c r="A72" s="164"/>
      <c r="B72" s="193" t="s">
        <v>863</v>
      </c>
      <c r="C72" s="193"/>
      <c r="D72" s="160"/>
    </row>
    <row r="73" spans="1:64" ht="12.75" hidden="1" customHeight="1">
      <c r="A73" s="165"/>
      <c r="B73" s="166"/>
      <c r="C73" s="167"/>
      <c r="D73" s="160"/>
    </row>
    <row r="74" spans="1:64" ht="12.75" hidden="1" customHeight="1">
      <c r="A74" s="165"/>
      <c r="B74" s="168" t="s">
        <v>69</v>
      </c>
      <c r="C74" s="167"/>
      <c r="D74" s="160"/>
    </row>
    <row r="75" spans="1:64" ht="12.75" hidden="1" customHeight="1">
      <c r="A75" s="169"/>
      <c r="B75" s="168" t="s">
        <v>70</v>
      </c>
      <c r="C75" s="167"/>
      <c r="D75" s="160"/>
      <c r="E75" s="170"/>
    </row>
    <row r="76" spans="1:64" ht="12.75" hidden="1" customHeight="1">
      <c r="A76" s="165"/>
      <c r="B76" s="168" t="s">
        <v>71</v>
      </c>
      <c r="C76" s="167"/>
      <c r="D76" s="160"/>
      <c r="E76" s="170"/>
    </row>
    <row r="77" spans="1:64" ht="15">
      <c r="A77" s="165"/>
      <c r="B77" s="171"/>
      <c r="C77" s="167"/>
      <c r="D77" s="160"/>
      <c r="E77" s="170"/>
    </row>
    <row r="78" spans="1:64">
      <c r="A78" s="160"/>
      <c r="B78" s="172" t="s">
        <v>864</v>
      </c>
      <c r="C78" s="173"/>
      <c r="D78" s="160"/>
      <c r="E78" s="174" t="str">
        <f>IF(ISBLANK(C78),"Bitte tragen Sie den Namen des Bankinstituts ein","")</f>
        <v>Bitte tragen Sie den Namen des Bankinstituts ein</v>
      </c>
    </row>
    <row r="79" spans="1:64">
      <c r="A79" s="160"/>
      <c r="B79" s="172" t="s">
        <v>865</v>
      </c>
      <c r="C79" s="187"/>
      <c r="D79" s="160"/>
      <c r="E79" s="174" t="str">
        <f>IF(ISBLANK(C79),"Bitte tragen Sie die IBAN des Kontos ein","")</f>
        <v>Bitte tragen Sie die IBAN des Kontos ein</v>
      </c>
    </row>
    <row r="80" spans="1:64">
      <c r="A80" s="160"/>
      <c r="B80" s="172" t="s">
        <v>866</v>
      </c>
      <c r="C80" s="188"/>
      <c r="D80" s="160"/>
      <c r="E80" s="174" t="str">
        <f>IF(ISBLANK(C80),"Bitte tragen Sie den Kontoinhaber ein","")</f>
        <v>Bitte tragen Sie den Kontoinhaber ein</v>
      </c>
    </row>
    <row r="81" spans="1:64" ht="12.75" hidden="1" customHeight="1">
      <c r="A81" s="160"/>
      <c r="B81" s="172" t="s">
        <v>867</v>
      </c>
      <c r="C81" s="175"/>
      <c r="D81" s="176"/>
      <c r="E81" s="174" t="str">
        <f>IF(ISBLANK(C81),"Bitte tragen Sie den Namen des Kontoinhabers ein","")</f>
        <v>Bitte tragen Sie den Namen des Kontoinhabers ein</v>
      </c>
    </row>
    <row r="82" spans="1:64">
      <c r="A82" s="160"/>
      <c r="B82" s="172" t="s">
        <v>868</v>
      </c>
      <c r="C82" s="184"/>
      <c r="D82" s="160"/>
      <c r="E82" s="174" t="str">
        <f>IF(ISBLANK(C82),"Bitte tragen Sie eine eventuelle Zusatzbeszeichnung ein","")</f>
        <v>Bitte tragen Sie eine eventuelle Zusatzbeszeichnung ein</v>
      </c>
    </row>
    <row r="83" spans="1:64">
      <c r="A83" s="160"/>
      <c r="B83" s="172" t="s">
        <v>869</v>
      </c>
      <c r="C83" s="184"/>
      <c r="D83" s="160"/>
      <c r="E83" s="174" t="str">
        <f>IF(ISBLANK(C83),"Bitte tragen Sie die Straße und Hausnummer des Kontoinhabers ein","")</f>
        <v>Bitte tragen Sie die Straße und Hausnummer des Kontoinhabers ein</v>
      </c>
    </row>
    <row r="84" spans="1:64">
      <c r="A84" s="160"/>
      <c r="B84" s="177" t="s">
        <v>87</v>
      </c>
      <c r="C84" s="185"/>
      <c r="D84" s="160"/>
      <c r="E84" s="174" t="str">
        <f>IF(ISBLANK(C84),"Bitte tragen Sie die PLZ und den Ort des Kontoinhabers ein","")</f>
        <v>Bitte tragen Sie die PLZ und den Ort des Kontoinhabers ein</v>
      </c>
    </row>
    <row r="85" spans="1:64">
      <c r="A85" s="160"/>
      <c r="B85" s="172" t="s">
        <v>88</v>
      </c>
      <c r="C85" s="186"/>
      <c r="D85" s="160"/>
      <c r="E85" s="174" t="str">
        <f>IF(ISBLANK(C85),"Bitte tragen Sie den Austtellungsort  ein","")</f>
        <v>Bitte tragen Sie den Austtellungsort  ein</v>
      </c>
    </row>
    <row r="86" spans="1:64">
      <c r="A86" s="160"/>
      <c r="B86" s="172" t="s">
        <v>870</v>
      </c>
      <c r="C86" s="178"/>
      <c r="D86" s="179"/>
      <c r="E86" s="174" t="str">
        <f>IF(ISBLANK(C86),"Bitte tragen Sie das Datum ein","")</f>
        <v>Bitte tragen Sie das Datum ein</v>
      </c>
    </row>
    <row r="87" spans="1:64" ht="39.75" customHeight="1">
      <c r="A87" s="160"/>
      <c r="B87" s="180" t="s">
        <v>871</v>
      </c>
      <c r="C87" s="181"/>
      <c r="D87" s="160"/>
      <c r="E87" s="182"/>
    </row>
    <row r="88" spans="1:64" ht="9" customHeight="1">
      <c r="A88" s="160"/>
      <c r="B88" s="160"/>
      <c r="C88" s="160"/>
      <c r="D88" s="160"/>
      <c r="E88" s="182"/>
    </row>
    <row r="89" spans="1:6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c r="A90" s="62" t="s">
        <v>72</v>
      </c>
      <c r="B90" s="62"/>
      <c r="C90" s="62"/>
      <c r="D90" s="63"/>
      <c r="E90" s="63"/>
      <c r="F90" s="63"/>
      <c r="G90" s="63"/>
      <c r="H90" s="63"/>
      <c r="I90" s="63"/>
      <c r="J90" s="63"/>
      <c r="K90" s="63"/>
      <c r="L90" s="63"/>
      <c r="M90" s="63"/>
      <c r="N90" s="63"/>
      <c r="O90" s="63"/>
      <c r="P90" s="63"/>
      <c r="Q90" s="63"/>
      <c r="R90" s="63"/>
      <c r="S90" s="63"/>
      <c r="T90" s="63"/>
      <c r="U90" s="63"/>
      <c r="V90" s="63"/>
      <c r="W90" s="63"/>
      <c r="X90" s="63"/>
      <c r="Y90" s="63"/>
      <c r="Z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row>
    <row r="91" spans="1:64">
      <c r="A91" s="62"/>
      <c r="B91" s="142" t="str">
        <f ca="1">IF(AND(ISTEXT(C21),ISTEXT(C68)),"Anmeldung_KiTuFe_"&amp;TEXT(NOW(),"JJJJ")&amp;"_KiTuCup_"&amp;$C21&amp;".xls","Vereinsname oder Zahlungsart nicht angegeben")</f>
        <v>Vereinsname oder Zahlungsart nicht angegeben</v>
      </c>
      <c r="C91" s="64"/>
      <c r="D91" s="63"/>
      <c r="E91" s="63"/>
      <c r="F91" s="63"/>
      <c r="G91" s="63"/>
      <c r="H91" s="63"/>
      <c r="I91" s="63"/>
      <c r="J91" s="63"/>
      <c r="K91" s="63"/>
      <c r="L91" s="63"/>
      <c r="M91" s="63"/>
      <c r="N91" s="63"/>
      <c r="O91" s="63"/>
      <c r="P91" s="63"/>
      <c r="Q91" s="63"/>
      <c r="R91" s="63"/>
      <c r="S91" s="63"/>
      <c r="T91" s="63"/>
      <c r="U91" s="63"/>
      <c r="V91" s="63"/>
      <c r="W91" s="63"/>
      <c r="X91" s="63"/>
      <c r="Y91" s="63"/>
      <c r="Z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row>
    <row r="92" spans="1:64">
      <c r="A92" s="62" t="str">
        <f ca="1">"und senden Sie diese Datei per E-Mail mit Betreff ''Anmeldung KiTuFe "&amp;TEXT(NOW(),"JJJJ")&amp;" - KiTuCup'' an:"</f>
        <v>und senden Sie diese Datei per E-Mail mit Betreff ''Anmeldung KiTuFe 2024 - KiTuCup'' an:</v>
      </c>
      <c r="B92" s="62"/>
      <c r="C92" s="62"/>
    </row>
    <row r="93" spans="1:64">
      <c r="A93" s="62"/>
      <c r="B93" s="141" t="str">
        <f>IF(OR(ISBLANK(C21),ISBLANK(C68)),"",C8)</f>
        <v/>
      </c>
      <c r="C93" s="64"/>
    </row>
    <row r="94" spans="1:64">
      <c r="A94" s="24" t="s">
        <v>73</v>
      </c>
      <c r="B94" s="24"/>
      <c r="C94" s="22"/>
      <c r="D94" s="22"/>
      <c r="E94" s="22"/>
      <c r="F94" s="22"/>
      <c r="G94" s="22"/>
      <c r="H94" s="22"/>
      <c r="I94" s="22"/>
      <c r="J94" s="22"/>
      <c r="K94" s="22"/>
      <c r="L94" s="22"/>
      <c r="M94" s="22"/>
      <c r="N94" s="22"/>
      <c r="O94" s="22"/>
      <c r="P94" s="22"/>
      <c r="Q94" s="22"/>
      <c r="R94" s="22"/>
      <c r="S94" s="22"/>
      <c r="T94" s="22"/>
      <c r="U94" s="22"/>
      <c r="V94" s="22"/>
      <c r="W94" s="22"/>
      <c r="X94" s="22"/>
      <c r="Y94" s="22"/>
      <c r="Z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1:64">
      <c r="A95" s="23"/>
      <c r="B95" s="64" t="str">
        <f>IF(ISBLANK(C8),"",C8)</f>
        <v>AnmeldungKiTuFe@turngau-oberschwaben.de</v>
      </c>
      <c r="C95" s="22"/>
      <c r="D95" s="22"/>
      <c r="E95" s="22"/>
      <c r="F95" s="22"/>
      <c r="G95" s="22"/>
      <c r="H95" s="22"/>
      <c r="I95" s="22"/>
      <c r="J95" s="22"/>
      <c r="K95" s="22"/>
      <c r="L95" s="22"/>
      <c r="M95" s="22"/>
      <c r="N95" s="22"/>
      <c r="O95" s="22"/>
      <c r="P95" s="22"/>
      <c r="Q95" s="22"/>
      <c r="R95" s="22"/>
      <c r="S95" s="22"/>
      <c r="T95" s="22"/>
      <c r="U95" s="22"/>
      <c r="V95" s="22"/>
      <c r="W95" s="22"/>
      <c r="X95" s="22"/>
      <c r="Y95" s="22"/>
      <c r="Z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1:64">
      <c r="A96" s="62"/>
      <c r="B96" s="64"/>
      <c r="C96" s="64"/>
    </row>
    <row r="97" spans="1:27">
      <c r="A97" s="65" t="s">
        <v>873</v>
      </c>
      <c r="B97" s="66"/>
      <c r="C97" s="63"/>
    </row>
    <row r="98" spans="1:27">
      <c r="A98" s="65" t="s">
        <v>74</v>
      </c>
      <c r="B98" s="66"/>
      <c r="C98" s="63"/>
    </row>
    <row r="101" spans="1:27">
      <c r="AA101" s="19" t="str">
        <f>IF(ISBLANK(Vereine!D1),"",Vereine!D1)</f>
        <v>verKurzname</v>
      </c>
    </row>
    <row r="102" spans="1:27">
      <c r="AA102" s="19" t="str">
        <f>IF(ISBLANK(Vereine!D2),"",Vereine!D2)</f>
        <v>SV Achberg e.V.</v>
      </c>
    </row>
    <row r="103" spans="1:27">
      <c r="AA103" s="19" t="str">
        <f>IF(ISBLANK(Vereine!D3),"",Vereine!D3)</f>
        <v>SV Aichstetten e.V.</v>
      </c>
    </row>
    <row r="104" spans="1:27">
      <c r="AA104" s="19" t="str">
        <f>IF(ISBLANK(Vereine!D4),"",Vereine!D4)</f>
        <v>TSG Ailingen e.V.</v>
      </c>
    </row>
    <row r="105" spans="1:27">
      <c r="AA105" s="19" t="str">
        <f>IF(ISBLANK(Vereine!D5),"",Vereine!D5)</f>
        <v>TSV Aitrach e.V.</v>
      </c>
    </row>
    <row r="106" spans="1:27">
      <c r="AA106" s="19" t="str">
        <f>IF(ISBLANK(Vereine!D6),"",Vereine!D6)</f>
        <v>SV Alberweiler e.V.</v>
      </c>
    </row>
    <row r="107" spans="1:27">
      <c r="AA107" s="19" t="str">
        <f>IF(ISBLANK(Vereine!D7),"",Vereine!D7)</f>
        <v>SV 1960 Altheim e.V.</v>
      </c>
    </row>
    <row r="108" spans="1:27">
      <c r="AA108" s="19" t="str">
        <f>IF(ISBLANK(Vereine!D8),"",Vereine!D8)</f>
        <v>FV Altheim e.V.</v>
      </c>
    </row>
    <row r="109" spans="1:27">
      <c r="AA109" s="19" t="str">
        <f>IF(ISBLANK(Vereine!D9),"",Vereine!D9)</f>
        <v>TSV Altshausen e.V.</v>
      </c>
    </row>
    <row r="110" spans="1:27">
      <c r="AA110" s="19" t="str">
        <f>IF(ISBLANK(Vereine!D10),"",Vereine!D10)</f>
        <v>FV Sportfreunde Altshausen e.V.</v>
      </c>
    </row>
    <row r="111" spans="1:27">
      <c r="AA111" s="19" t="str">
        <f>IF(ISBLANK(Vereine!D11),"",Vereine!D11)</f>
        <v>SV Amtzell e.V.</v>
      </c>
    </row>
    <row r="112" spans="1:27">
      <c r="AA112" s="19" t="str">
        <f>IF(ISBLANK(Vereine!D12),"",Vereine!D12)</f>
        <v>SV Andelfingen e.V.</v>
      </c>
    </row>
    <row r="113" spans="27:27">
      <c r="AA113" s="19" t="str">
        <f>IF(ISBLANK(Vereine!D13),"",Vereine!D13)</f>
        <v>SV Ankenreute e.V.</v>
      </c>
    </row>
    <row r="114" spans="27:27">
      <c r="AA114" s="19" t="str">
        <f>IF(ISBLANK(Vereine!D14),"",Vereine!D14)</f>
        <v>SV Äpfingen e.V.</v>
      </c>
    </row>
    <row r="115" spans="27:27">
      <c r="AA115" s="19" t="str">
        <f>IF(ISBLANK(Vereine!D15),"",Vereine!D15)</f>
        <v>SG Argental e.V.</v>
      </c>
    </row>
    <row r="116" spans="27:27">
      <c r="AA116" s="19" t="str">
        <f>IF(ISBLANK(Vereine!D16),"",Vereine!D16)</f>
        <v>SV Arnach e.V.</v>
      </c>
    </row>
    <row r="117" spans="27:27">
      <c r="AA117" s="19" t="str">
        <f>IF(ISBLANK(Vereine!D17),"",Vereine!D17)</f>
        <v>SV Aßmannshardt e.V.</v>
      </c>
    </row>
    <row r="118" spans="27:27">
      <c r="AA118" s="19" t="str">
        <f>IF(ISBLANK(Vereine!D18),"",Vereine!D18)</f>
        <v>TSV Attenweiler e.V.</v>
      </c>
    </row>
    <row r="119" spans="27:27">
      <c r="AA119" s="19" t="str">
        <f>IF(ISBLANK(Vereine!D19),"",Vereine!D19)</f>
        <v>SG Aulendorf e.V.</v>
      </c>
    </row>
    <row r="120" spans="27:27">
      <c r="AA120" s="19" t="str">
        <f>IF(ISBLANK(Vereine!D20),"",Vereine!D20)</f>
        <v>SV Bad Buchau e.V.</v>
      </c>
    </row>
    <row r="121" spans="27:27">
      <c r="AA121" s="19" t="str">
        <f>IF(ISBLANK(Vereine!D21),"",Vereine!D21)</f>
        <v>TSV 1848 Bad Saulgau e.V.</v>
      </c>
    </row>
    <row r="122" spans="27:27">
      <c r="AA122" s="19" t="str">
        <f>IF(ISBLANK(Vereine!D22),"",Vereine!D22)</f>
        <v>FC Bad Saulgau e.V.</v>
      </c>
    </row>
    <row r="123" spans="27:27">
      <c r="AA123" s="19" t="str">
        <f>IF(ISBLANK(Vereine!D23),"",Vereine!D23)</f>
        <v>TV Bad Schussenried e.V.</v>
      </c>
    </row>
    <row r="124" spans="27:27">
      <c r="AA124" s="19" t="str">
        <f>IF(ISBLANK(Vereine!D24),"",Vereine!D24)</f>
        <v>TG 1848 Bad Waldsee e.V.</v>
      </c>
    </row>
    <row r="125" spans="27:27">
      <c r="AA125" s="19" t="str">
        <f>IF(ISBLANK(Vereine!D25),"",Vereine!D25)</f>
        <v>TSG 1861 Bad Wurzach e.V.</v>
      </c>
    </row>
    <row r="126" spans="27:27">
      <c r="AA126" s="19" t="str">
        <f>IF(ISBLANK(Vereine!D26),"",Vereine!D26)</f>
        <v>SG Baienfurt e.V.</v>
      </c>
    </row>
    <row r="127" spans="27:27">
      <c r="AA127" s="19" t="str">
        <f>IF(ISBLANK(Vereine!D27),"",Vereine!D27)</f>
        <v>SV Baindt 1859 e.V.</v>
      </c>
    </row>
    <row r="128" spans="27:27">
      <c r="AA128" s="19" t="str">
        <f>IF(ISBLANK(Vereine!D28),"",Vereine!D28)</f>
        <v>TSV Berg e.V.</v>
      </c>
    </row>
    <row r="129" spans="27:27">
      <c r="AA129" s="19" t="str">
        <f>IF(ISBLANK(Vereine!D29),"",Vereine!D29)</f>
        <v>SV Bergatreute e.V.</v>
      </c>
    </row>
    <row r="130" spans="27:27">
      <c r="AA130" s="19" t="str">
        <f>IF(ISBLANK(Vereine!D30),"",Vereine!D30)</f>
        <v>SV Betzenweiler e.V.</v>
      </c>
    </row>
    <row r="131" spans="27:27">
      <c r="AA131" s="19" t="str">
        <f>IF(ISBLANK(Vereine!D31),"",Vereine!D31)</f>
        <v>SV Beuren e.V.</v>
      </c>
    </row>
    <row r="132" spans="27:27">
      <c r="AA132" s="19" t="str">
        <f>IF(ISBLANK(Vereine!D32),"",Vereine!D32)</f>
        <v>PSV Biberach e.V.</v>
      </c>
    </row>
    <row r="133" spans="27:27">
      <c r="AA133" s="19" t="str">
        <f>IF(ISBLANK(Vereine!D33),"",Vereine!D33)</f>
        <v>Turngemeinde Biberach e.V.</v>
      </c>
    </row>
    <row r="134" spans="27:27">
      <c r="AA134" s="19" t="str">
        <f>IF(ISBLANK(Vereine!D34),"",Vereine!D34)</f>
        <v>SV Binzwangen e.V.</v>
      </c>
    </row>
    <row r="135" spans="27:27">
      <c r="AA135" s="19" t="str">
        <f>IF(ISBLANK(Vereine!D35),"",Vereine!D35)</f>
        <v>SV Birkenhard 1848 e.V.</v>
      </c>
    </row>
    <row r="136" spans="27:27">
      <c r="AA136" s="19" t="str">
        <f>IF(ISBLANK(Vereine!D36),"",Vereine!D36)</f>
        <v>FC Blau-Weiß Bellamont e.V.</v>
      </c>
    </row>
    <row r="137" spans="27:27">
      <c r="AA137" s="19" t="str">
        <f>IF(ISBLANK(Vereine!D37),"",Vereine!D37)</f>
        <v>SV Blitzenreute e.V.</v>
      </c>
    </row>
    <row r="138" spans="27:27">
      <c r="AA138" s="19" t="str">
        <f>IF(ISBLANK(Vereine!D38),"",Vereine!D38)</f>
        <v>SC Blönried e.V.</v>
      </c>
    </row>
    <row r="139" spans="27:27">
      <c r="AA139" s="19" t="str">
        <f>IF(ISBLANK(Vereine!D39),"",Vereine!D39)</f>
        <v>Karate-Team Bodensee e.V.</v>
      </c>
    </row>
    <row r="140" spans="27:27">
      <c r="AA140" s="19" t="str">
        <f>IF(ISBLANK(Vereine!D40),"",Vereine!D40)</f>
        <v>TSV Bodnegg e.V.</v>
      </c>
    </row>
    <row r="141" spans="27:27">
      <c r="AA141" s="19" t="str">
        <f>IF(ISBLANK(Vereine!D41),"",Vereine!D41)</f>
        <v>Skifreunde Bodnegg e.V.</v>
      </c>
    </row>
    <row r="142" spans="27:27">
      <c r="AA142" s="19" t="str">
        <f>IF(ISBLANK(Vereine!D42),"",Vereine!D42)</f>
        <v>SV Braunenweiler e.V.</v>
      </c>
    </row>
    <row r="143" spans="27:27">
      <c r="AA143" s="19" t="str">
        <f>IF(ISBLANK(Vereine!D43),"",Vereine!D43)</f>
        <v>VfL Brochenzell e.V.</v>
      </c>
    </row>
    <row r="144" spans="27:27">
      <c r="AA144" s="19" t="str">
        <f>IF(ISBLANK(Vereine!D44),"",Vereine!D44)</f>
        <v>SF Bussen e.V.</v>
      </c>
    </row>
    <row r="145" spans="27:27">
      <c r="AA145" s="19" t="str">
        <f>IF(ISBLANK(Vereine!D45),"",Vereine!D45)</f>
        <v>SG Christazhofen e.V.</v>
      </c>
    </row>
    <row r="146" spans="27:27">
      <c r="AA146" s="19" t="str">
        <f>IF(ISBLANK(Vereine!D46),"",Vereine!D46)</f>
        <v>SV Daugendorf e.V.</v>
      </c>
    </row>
    <row r="147" spans="27:27">
      <c r="AA147" s="19" t="str">
        <f>IF(ISBLANK(Vereine!D47),"",Vereine!D47)</f>
        <v>FzS Deggenhausertal e.V.</v>
      </c>
    </row>
    <row r="148" spans="27:27">
      <c r="AA148" s="19" t="str">
        <f>IF(ISBLANK(Vereine!D48),"",Vereine!D48)</f>
        <v>SV Deuchelried e.V.</v>
      </c>
    </row>
    <row r="149" spans="27:27">
      <c r="AA149" s="19" t="str">
        <f>IF(ISBLANK(Vereine!D49),"",Vereine!D49)</f>
        <v>Gymnastikgruppe Deuchelried e.V.</v>
      </c>
    </row>
    <row r="150" spans="27:27">
      <c r="AA150" s="19" t="str">
        <f>IF(ISBLANK(Vereine!D50),"",Vereine!D50)</f>
        <v>SV Diepoldshofen e.V.</v>
      </c>
    </row>
    <row r="151" spans="27:27">
      <c r="AA151" s="19" t="str">
        <f>IF(ISBLANK(Vereine!D51),"",Vereine!D51)</f>
        <v>Schützenverein Dieterskirch e.V.</v>
      </c>
    </row>
    <row r="152" spans="27:27">
      <c r="AA152" s="19" t="str">
        <f>IF(ISBLANK(Vereine!D52),"",Vereine!D52)</f>
        <v>SV Dietmanns e.V.</v>
      </c>
    </row>
    <row r="153" spans="27:27">
      <c r="AA153" s="19" t="str">
        <f>IF(ISBLANK(Vereine!D53),"",Vereine!D53)</f>
        <v>SV Dürmentingen e.V.</v>
      </c>
    </row>
    <row r="154" spans="27:27">
      <c r="AA154" s="19" t="str">
        <f>IF(ISBLANK(Vereine!D54),"",Vereine!D54)</f>
        <v>Skiclub Ebenweiler e.V.</v>
      </c>
    </row>
    <row r="155" spans="27:27">
      <c r="AA155" s="19" t="str">
        <f>IF(ISBLANK(Vereine!D55),"",Vereine!D55)</f>
        <v>SV Eberhardzell e.V.</v>
      </c>
    </row>
    <row r="156" spans="27:27">
      <c r="AA156" s="19" t="str">
        <f>IF(ISBLANK(Vereine!D56),"",Vereine!D56)</f>
        <v>SV Ebersbach e.V.</v>
      </c>
    </row>
    <row r="157" spans="27:27">
      <c r="AA157" s="19" t="str">
        <f>IF(ISBLANK(Vereine!D57),"",Vereine!D57)</f>
        <v>SF Egelfingen e.V.</v>
      </c>
    </row>
    <row r="158" spans="27:27">
      <c r="AA158" s="19" t="str">
        <f>IF(ISBLANK(Vereine!D58),"",Vereine!D58)</f>
        <v>SV 1951 Eglofs e.V.</v>
      </c>
    </row>
    <row r="159" spans="27:27">
      <c r="AA159" s="19" t="str">
        <f>IF(ISBLANK(Vereine!D59),"",Vereine!D59)</f>
        <v>Freizeitclub Eichenau e.V.</v>
      </c>
    </row>
    <row r="160" spans="27:27">
      <c r="AA160" s="19" t="str">
        <f>IF(ISBLANK(Vereine!D60),"",Vereine!D60)</f>
        <v>SV Eintracht Seekirch e.V.</v>
      </c>
    </row>
    <row r="161" spans="27:27">
      <c r="AA161" s="19" t="str">
        <f>IF(ISBLANK(Vereine!D61),"",Vereine!D61)</f>
        <v>TV Eisenharz e.V.</v>
      </c>
    </row>
    <row r="162" spans="27:27">
      <c r="AA162" s="19" t="str">
        <f>IF(ISBLANK(Vereine!D62),"",Vereine!D62)</f>
        <v>SV Ellwangen e.V.</v>
      </c>
    </row>
    <row r="163" spans="27:27">
      <c r="AA163" s="19" t="str">
        <f>IF(ISBLANK(Vereine!D63),"",Vereine!D63)</f>
        <v>TSV Eriskirch e.V.</v>
      </c>
    </row>
    <row r="164" spans="27:27">
      <c r="AA164" s="19" t="str">
        <f>IF(ISBLANK(Vereine!D64),"",Vereine!D64)</f>
        <v>SV Erlenmoos e.V.</v>
      </c>
    </row>
    <row r="165" spans="27:27">
      <c r="AA165" s="19" t="str">
        <f>IF(ISBLANK(Vereine!D65),"",Vereine!D65)</f>
        <v>TSV Ertingen e.V.</v>
      </c>
    </row>
    <row r="166" spans="27:27">
      <c r="AA166" s="19" t="str">
        <f>IF(ISBLANK(Vereine!D66),"",Vereine!D66)</f>
        <v>TSV Eschach e.V.</v>
      </c>
    </row>
    <row r="167" spans="27:27">
      <c r="AA167" s="19" t="str">
        <f>IF(ISBLANK(Vereine!D67),"",Vereine!D67)</f>
        <v>TV Essendorf e.V.</v>
      </c>
    </row>
    <row r="168" spans="27:27">
      <c r="AA168" s="19" t="str">
        <f>IF(ISBLANK(Vereine!D68),"",Vereine!D68)</f>
        <v>SV Ettenkirch e.V.</v>
      </c>
    </row>
    <row r="169" spans="27:27">
      <c r="AA169" s="19" t="str">
        <f>IF(ISBLANK(Vereine!D69),"",Vereine!D69)</f>
        <v>Schneelaufverein Falken Wangen e.V.</v>
      </c>
    </row>
    <row r="170" spans="27:27">
      <c r="AA170" s="19" t="str">
        <f>IF(ISBLANK(Vereine!D70),"",Vereine!D70)</f>
        <v>SV Fischbach e.V.</v>
      </c>
    </row>
    <row r="171" spans="27:27">
      <c r="AA171" s="19" t="str">
        <f>IF(ISBLANK(Vereine!D71),"",Vereine!D71)</f>
        <v>SV Fleischwangen e.V.</v>
      </c>
    </row>
    <row r="172" spans="27:27">
      <c r="AA172" s="19" t="str">
        <f>IF(ISBLANK(Vereine!D72),"",Vereine!D72)</f>
        <v>Bodensee-Schulsport-Verein Friedrichshafen e.V.</v>
      </c>
    </row>
    <row r="173" spans="27:27">
      <c r="AA173" s="19" t="str">
        <f>IF(ISBLANK(Vereine!D73),"",Vereine!D73)</f>
        <v>SC Friedrichshafen e.V.</v>
      </c>
    </row>
    <row r="174" spans="27:27">
      <c r="AA174" s="19" t="str">
        <f>IF(ISBLANK(Vereine!D74),"",Vereine!D74)</f>
        <v>SF Friedrichshafen e.V.</v>
      </c>
    </row>
    <row r="175" spans="27:27">
      <c r="AA175" s="19" t="str">
        <f>IF(ISBLANK(Vereine!D75),"",Vereine!D75)</f>
        <v>PSG Friedrichshafen e.V.</v>
      </c>
    </row>
    <row r="176" spans="27:27">
      <c r="AA176" s="19" t="str">
        <f>IF(ISBLANK(Vereine!D76),"",Vereine!D76)</f>
        <v>VfB Friedrichshafen e.V.</v>
      </c>
    </row>
    <row r="177" spans="27:27">
      <c r="AA177" s="19" t="str">
        <f>IF(ISBLANK(Vereine!D77),"",Vereine!D77)</f>
        <v>TS Friedrichshafen 1862 e.V.</v>
      </c>
    </row>
    <row r="178" spans="27:27">
      <c r="AA178" s="19" t="str">
        <f>IF(ISBLANK(Vereine!D78),"",Vereine!D78)</f>
        <v>FC Friedrichshafen e.V.</v>
      </c>
    </row>
    <row r="179" spans="27:27">
      <c r="AA179" s="19" t="str">
        <f>IF(ISBLANK(Vereine!D79),"",Vereine!D79)</f>
        <v>TSV Friedrichshafen-Fischbach e.V.</v>
      </c>
    </row>
    <row r="180" spans="27:27">
      <c r="AA180" s="19" t="str">
        <f>IF(ISBLANK(Vereine!D80),"",Vereine!D80)</f>
        <v>SG Friesenhofen e.V.</v>
      </c>
    </row>
    <row r="181" spans="27:27">
      <c r="AA181" s="19" t="str">
        <f>IF(ISBLANK(Vereine!D81),"",Vereine!D81)</f>
        <v>SV Fronhofen e.V.</v>
      </c>
    </row>
    <row r="182" spans="27:27">
      <c r="AA182" s="19" t="str">
        <f>IF(ISBLANK(Vereine!D82),"",Vereine!D82)</f>
        <v>SV Gebrazhofen e.V.</v>
      </c>
    </row>
    <row r="183" spans="27:27">
      <c r="AA183" s="19" t="str">
        <f>IF(ISBLANK(Vereine!D83),"",Vereine!D83)</f>
        <v>TSV Grünkraut e.V.</v>
      </c>
    </row>
    <row r="184" spans="27:27">
      <c r="AA184" s="19" t="str">
        <f>IF(ISBLANK(Vereine!D84),"",Vereine!D84)</f>
        <v>VfB Gutenzell e.V.</v>
      </c>
    </row>
    <row r="185" spans="27:27">
      <c r="AA185" s="19" t="str">
        <f>IF(ISBLANK(Vereine!D85),"",Vereine!D85)</f>
        <v>SG Haidgau e.V.</v>
      </c>
    </row>
    <row r="186" spans="27:27">
      <c r="AA186" s="19" t="str">
        <f>IF(ISBLANK(Vereine!D86),"",Vereine!D86)</f>
        <v>SV Haisterkirch e.V.</v>
      </c>
    </row>
    <row r="187" spans="27:27">
      <c r="AA187" s="19" t="str">
        <f>IF(ISBLANK(Vereine!D87),"",Vereine!D87)</f>
        <v>SV Haslach e.V.</v>
      </c>
    </row>
    <row r="188" spans="27:27">
      <c r="AA188" s="19" t="str">
        <f>IF(ISBLANK(Vereine!D88),"",Vereine!D88)</f>
        <v>SV Haslach e.V.</v>
      </c>
    </row>
    <row r="189" spans="27:27">
      <c r="AA189" s="19" t="str">
        <f>IF(ISBLANK(Vereine!D89),"",Vereine!D89)</f>
        <v>SV Hauerz e.V.</v>
      </c>
    </row>
    <row r="190" spans="27:27">
      <c r="AA190" s="19" t="str">
        <f>IF(ISBLANK(Vereine!D90),"",Vereine!D90)</f>
        <v>SV Herlazhofen e.V.</v>
      </c>
    </row>
    <row r="191" spans="27:27">
      <c r="AA191" s="19" t="str">
        <f>IF(ISBLANK(Vereine!D91),"",Vereine!D91)</f>
        <v>TSV Hochdorf e.V.</v>
      </c>
    </row>
    <row r="192" spans="27:27">
      <c r="AA192" s="19" t="str">
        <f>IF(ISBLANK(Vereine!D92),"",Vereine!D92)</f>
        <v>TSV Hofs e.V.</v>
      </c>
    </row>
    <row r="193" spans="27:27">
      <c r="AA193" s="19" t="str">
        <f>IF(ISBLANK(Vereine!D93),"",Vereine!D93)</f>
        <v>SV Horgenzell e.V.</v>
      </c>
    </row>
    <row r="194" spans="27:27">
      <c r="AA194" s="19" t="str">
        <f>IF(ISBLANK(Vereine!D94),"",Vereine!D94)</f>
        <v>SV Hoßkirch e.V.</v>
      </c>
    </row>
    <row r="195" spans="27:27">
      <c r="AA195" s="19" t="str">
        <f>IF(ISBLANK(Vereine!D95),"",Vereine!D95)</f>
        <v>FTV Immenried e.V.</v>
      </c>
    </row>
    <row r="196" spans="27:27">
      <c r="AA196" s="19" t="str">
        <f>IF(ISBLANK(Vereine!D96),"",Vereine!D96)</f>
        <v>SV Ingerkingen e.V.</v>
      </c>
    </row>
    <row r="197" spans="27:27">
      <c r="AA197" s="19" t="str">
        <f>IF(ISBLANK(Vereine!D97),"",Vereine!D97)</f>
        <v>SV Ingoldingen-Muttensweiler-Steinhausen 1947 e.V.</v>
      </c>
    </row>
    <row r="198" spans="27:27">
      <c r="AA198" s="19" t="str">
        <f>IF(ISBLANK(Vereine!D98),"",Vereine!D98)</f>
        <v>TV 1846 Isny e.V.</v>
      </c>
    </row>
    <row r="199" spans="27:27">
      <c r="AA199" s="19" t="str">
        <f>IF(ISBLANK(Vereine!D99),"",Vereine!D99)</f>
        <v>SG Ittenhausen e.V.</v>
      </c>
    </row>
    <row r="200" spans="27:27">
      <c r="AA200" s="19" t="str">
        <f>IF(ISBLANK(Vereine!D100),"",Vereine!D100)</f>
        <v>SV Kanzach e.V.</v>
      </c>
    </row>
    <row r="201" spans="27:27">
      <c r="AA201" s="19" t="str">
        <f>IF(ISBLANK(Vereine!D101),"",Vereine!D101)</f>
        <v>SV Karsee e.V.</v>
      </c>
    </row>
    <row r="202" spans="27:27">
      <c r="AA202" s="19" t="str">
        <f>IF(ISBLANK(Vereine!D102),"",Vereine!D102)</f>
        <v>SSV Kau e.V.</v>
      </c>
    </row>
    <row r="203" spans="27:27">
      <c r="AA203" s="19" t="str">
        <f>IF(ISBLANK(Vereine!D103),"",Vereine!D103)</f>
        <v>SV Kehlen e.V.</v>
      </c>
    </row>
    <row r="204" spans="27:27">
      <c r="AA204" s="19" t="str">
        <f>IF(ISBLANK(Vereine!D104),"",Vereine!D104)</f>
        <v>SV Kirchdorf e.V.</v>
      </c>
    </row>
    <row r="205" spans="27:27">
      <c r="AA205" s="19" t="str">
        <f>IF(ISBLANK(Vereine!D105),"",Vereine!D105)</f>
        <v>Sportgemeinde 1865 Kißlegg e.V.</v>
      </c>
    </row>
    <row r="206" spans="27:27">
      <c r="AA206" s="19" t="str">
        <f>IF(ISBLANK(Vereine!D106),"",Vereine!D106)</f>
        <v>TV Kressbronn e.V.</v>
      </c>
    </row>
    <row r="207" spans="27:27">
      <c r="AA207" s="19" t="str">
        <f>IF(ISBLANK(Vereine!D107),"",Vereine!D107)</f>
        <v>TV02 Langenargen e.V.</v>
      </c>
    </row>
    <row r="208" spans="27:27">
      <c r="AA208" s="19" t="str">
        <f>IF(ISBLANK(Vereine!D108),"",Vereine!D108)</f>
        <v>SV Langenenslingen e.V.</v>
      </c>
    </row>
    <row r="209" spans="27:27">
      <c r="AA209" s="19" t="str">
        <f>IF(ISBLANK(Vereine!D109),"",Vereine!D109)</f>
        <v>SV Laupertshausen e.V.</v>
      </c>
    </row>
    <row r="210" spans="27:27">
      <c r="AA210" s="19" t="str">
        <f>IF(ISBLANK(Vereine!D110),"",Vereine!D110)</f>
        <v>TSV Leupolz e.V.</v>
      </c>
    </row>
    <row r="211" spans="27:27">
      <c r="AA211" s="19" t="str">
        <f>IF(ISBLANK(Vereine!D111),"",Vereine!D111)</f>
        <v>TSG 1847 Leutkirch e.V.</v>
      </c>
    </row>
    <row r="212" spans="27:27">
      <c r="AA212" s="19" t="str">
        <f>IF(ISBLANK(Vereine!D112),"",Vereine!D112)</f>
        <v>TSG Maselheim-Sulmingen e.V.</v>
      </c>
    </row>
    <row r="213" spans="27:27">
      <c r="AA213" s="19" t="str">
        <f>IF(ISBLANK(Vereine!D113),"",Vereine!D113)</f>
        <v>TSV Meckenbeuren e.V.</v>
      </c>
    </row>
    <row r="214" spans="27:27">
      <c r="AA214" s="19" t="str">
        <f>IF(ISBLANK(Vereine!D114),"",Vereine!D114)</f>
        <v>SG Mettenberg e.V.</v>
      </c>
    </row>
    <row r="215" spans="27:27">
      <c r="AA215" s="19" t="str">
        <f>IF(ISBLANK(Vereine!D115),"",Vereine!D115)</f>
        <v>SC Michelwinnaden 1977 e.V.</v>
      </c>
    </row>
    <row r="216" spans="27:27">
      <c r="AA216" s="19" t="str">
        <f>IF(ISBLANK(Vereine!D116),"",Vereine!D116)</f>
        <v>Skiclub Mittelbiberach e.V.</v>
      </c>
    </row>
    <row r="217" spans="27:27">
      <c r="AA217" s="19" t="str">
        <f>IF(ISBLANK(Vereine!D117),"",Vereine!D117)</f>
        <v>FC Mittelbiberach e.V.</v>
      </c>
    </row>
    <row r="218" spans="27:27">
      <c r="AA218" s="19" t="str">
        <f>IF(ISBLANK(Vereine!D118),"",Vereine!D118)</f>
        <v>SV Mittelbuch e.V.</v>
      </c>
    </row>
    <row r="219" spans="27:27">
      <c r="AA219" s="19" t="str">
        <f>IF(ISBLANK(Vereine!D119),"",Vereine!D119)</f>
        <v>SV 1920 Mochenwangen e.V.</v>
      </c>
    </row>
    <row r="220" spans="27:27">
      <c r="AA220" s="19" t="str">
        <f>IF(ISBLANK(Vereine!D120),"",Vereine!D120)</f>
        <v>FV 1964 Molpertshaus e.V.</v>
      </c>
    </row>
    <row r="221" spans="27:27">
      <c r="AA221" s="19" t="str">
        <f>IF(ISBLANK(Vereine!D121),"",Vereine!D121)</f>
        <v>SC Mühlhausen e.V.</v>
      </c>
    </row>
    <row r="222" spans="27:27">
      <c r="AA222" s="19" t="str">
        <f>IF(ISBLANK(Vereine!D122),"",Vereine!D122)</f>
        <v>FC Neufra e.V.</v>
      </c>
    </row>
    <row r="223" spans="27:27">
      <c r="AA223" s="19" t="str">
        <f>IF(ISBLANK(Vereine!D123),"",Vereine!D123)</f>
        <v>TSV 1925 Neukirch e.V.</v>
      </c>
    </row>
    <row r="224" spans="27:27">
      <c r="AA224" s="19" t="str">
        <f>IF(ISBLANK(Vereine!D124),"",Vereine!D124)</f>
        <v>SV Neuravensburg 1928 e.V.</v>
      </c>
    </row>
    <row r="225" spans="27:27">
      <c r="AA225" s="19" t="str">
        <f>IF(ISBLANK(Vereine!D125),"",Vereine!D125)</f>
        <v>SG Niederwangen e.V.</v>
      </c>
    </row>
    <row r="226" spans="27:27">
      <c r="AA226" s="19" t="str">
        <f>IF(ISBLANK(Vereine!D126),"",Vereine!D126)</f>
        <v>SF Oberdorf e.V.</v>
      </c>
    </row>
    <row r="227" spans="27:27">
      <c r="AA227" s="19" t="str">
        <f>IF(ISBLANK(Vereine!D127),"",Vereine!D127)</f>
        <v>Ski-Club Obereisenbach e.V.</v>
      </c>
    </row>
    <row r="228" spans="27:27">
      <c r="AA228" s="19" t="str">
        <f>IF(ISBLANK(Vereine!D128),"",Vereine!D128)</f>
        <v>SV Oberessendorf e.V.</v>
      </c>
    </row>
    <row r="229" spans="27:27">
      <c r="AA229" s="19" t="str">
        <f>IF(ISBLANK(Vereine!D129),"",Vereine!D129)</f>
        <v>SV Oberteuringen e.V.</v>
      </c>
    </row>
    <row r="230" spans="27:27">
      <c r="AA230" s="19" t="str">
        <f>IF(ISBLANK(Vereine!D130),"",Vereine!D130)</f>
        <v>SV 1921 Oberzell e.V.</v>
      </c>
    </row>
    <row r="231" spans="27:27">
      <c r="AA231" s="19" t="str">
        <f>IF(ISBLANK(Vereine!D131),"",Vereine!D131)</f>
        <v>SV Ochsenhausen e.V.</v>
      </c>
    </row>
    <row r="232" spans="27:27">
      <c r="AA232" s="19" t="str">
        <f>IF(ISBLANK(Vereine!D132),"",Vereine!D132)</f>
        <v>Skiclub Ochsenhausen e.V.</v>
      </c>
    </row>
    <row r="233" spans="27:27">
      <c r="AA233" s="19" t="str">
        <f>IF(ISBLANK(Vereine!D133),"",Vereine!D133)</f>
        <v>ASV Otterswang e.V.</v>
      </c>
    </row>
    <row r="234" spans="27:27">
      <c r="AA234" s="19" t="str">
        <f>IF(ISBLANK(Vereine!D134),"",Vereine!D134)</f>
        <v>SV Primisweiler e.V.</v>
      </c>
    </row>
    <row r="235" spans="27:27">
      <c r="AA235" s="19" t="str">
        <f>IF(ISBLANK(Vereine!D135),"",Vereine!D135)</f>
        <v>TSV Ratzenried e.V.</v>
      </c>
    </row>
    <row r="236" spans="27:27">
      <c r="AA236" s="19" t="str">
        <f>IF(ISBLANK(Vereine!D136),"",Vereine!D136)</f>
        <v>TSB 1847 Ravensburg e.V.</v>
      </c>
    </row>
    <row r="237" spans="27:27">
      <c r="AA237" s="19" t="str">
        <f>IF(ISBLANK(Vereine!D137),"",Vereine!D137)</f>
        <v>PTSV Ravensburg e.V.</v>
      </c>
    </row>
    <row r="238" spans="27:27">
      <c r="AA238" s="19" t="str">
        <f>IF(ISBLANK(Vereine!D138),"",Vereine!D138)</f>
        <v>Radfahrer-Verein Ravensburg e.V.</v>
      </c>
    </row>
    <row r="239" spans="27:27">
      <c r="AA239" s="19" t="str">
        <f>IF(ISBLANK(Vereine!D139),"",Vereine!D139)</f>
        <v>SV Reinstetten e.V.</v>
      </c>
    </row>
    <row r="240" spans="27:27">
      <c r="AA240" s="19" t="str">
        <f>IF(ISBLANK(Vereine!D140),"",Vereine!D140)</f>
        <v>TSV Reute e.V.</v>
      </c>
    </row>
    <row r="241" spans="27:27">
      <c r="AA241" s="19" t="str">
        <f>IF(ISBLANK(Vereine!D141),"",Vereine!D141)</f>
        <v>TSV Reute e.V.</v>
      </c>
    </row>
    <row r="242" spans="27:27">
      <c r="AA242" s="19" t="str">
        <f>IF(ISBLANK(Vereine!D142),"",Vereine!D142)</f>
        <v>SV Riedhausen 1932 e.V.</v>
      </c>
    </row>
    <row r="243" spans="27:27">
      <c r="AA243" s="19" t="str">
        <f>IF(ISBLANK(Vereine!D143),"",Vereine!D143)</f>
        <v>TSV Riedlingen e.V.</v>
      </c>
    </row>
    <row r="244" spans="27:27">
      <c r="AA244" s="19" t="str">
        <f>IF(ISBLANK(Vereine!D144),"",Vereine!D144)</f>
        <v>SV Ringschnait e.V.</v>
      </c>
    </row>
    <row r="245" spans="27:27">
      <c r="AA245" s="19" t="str">
        <f>IF(ISBLANK(Vereine!D145),"",Vereine!D145)</f>
        <v>SV Rißegg 1951 e.V.</v>
      </c>
    </row>
    <row r="246" spans="27:27">
      <c r="AA246" s="19" t="str">
        <f>IF(ISBLANK(Vereine!D146),"",Vereine!D146)</f>
        <v>TSG Rohrdorf e.V.</v>
      </c>
    </row>
    <row r="247" spans="27:27">
      <c r="AA247" s="19" t="str">
        <f>IF(ISBLANK(Vereine!D147),"",Vereine!D147)</f>
        <v>TSV Rot an der Rot e.V.</v>
      </c>
    </row>
    <row r="248" spans="27:27">
      <c r="AA248" s="19" t="str">
        <f>IF(ISBLANK(Vereine!D148),"",Vereine!D148)</f>
        <v>SV Rottum e.V.</v>
      </c>
    </row>
    <row r="249" spans="27:27">
      <c r="AA249" s="19" t="str">
        <f>IF(ISBLANK(Vereine!D149),"",Vereine!D149)</f>
        <v>SV Schemmerberg e.V.</v>
      </c>
    </row>
    <row r="250" spans="27:27">
      <c r="AA250" s="19" t="str">
        <f>IF(ISBLANK(Vereine!D150),"",Vereine!D150)</f>
        <v>SV Schemmerhofen e.V.</v>
      </c>
    </row>
    <row r="251" spans="27:27">
      <c r="AA251" s="19" t="str">
        <f>IF(ISBLANK(Vereine!D151),"",Vereine!D151)</f>
        <v>SV Schmalegg e.V.</v>
      </c>
    </row>
    <row r="252" spans="27:27">
      <c r="AA252" s="19" t="str">
        <f>IF(ISBLANK(Vereine!D152),"",Vereine!D152)</f>
        <v>Skiclub Schnetzenhausen e.V.</v>
      </c>
    </row>
    <row r="253" spans="27:27">
      <c r="AA253" s="19" t="str">
        <f>IF(ISBLANK(Vereine!D153),"",Vereine!D153)</f>
        <v>1. Schwimmclub Ravensburg e.V.</v>
      </c>
    </row>
    <row r="254" spans="27:27">
      <c r="AA254" s="19" t="str">
        <f>IF(ISBLANK(Vereine!D154),"",Vereine!D154)</f>
        <v>SV 1946 Seibranz e.V.</v>
      </c>
    </row>
    <row r="255" spans="27:27">
      <c r="AA255" s="19" t="str">
        <f>IF(ISBLANK(Vereine!D155),"",Vereine!D155)</f>
        <v>DAV Sektion Ravensburg e.V.</v>
      </c>
    </row>
    <row r="256" spans="27:27">
      <c r="AA256" s="19" t="str">
        <f>IF(ISBLANK(Vereine!D156),"",Vereine!D156)</f>
        <v>SV Stafflangen e.V.</v>
      </c>
    </row>
    <row r="257" spans="27:27">
      <c r="AA257" s="19" t="str">
        <f>IF(ISBLANK(Vereine!D157),"",Vereine!D157)</f>
        <v>SV Steinhausen/Rottum 1931 e.V.</v>
      </c>
    </row>
    <row r="258" spans="27:27">
      <c r="AA258" s="19" t="str">
        <f>IF(ISBLANK(Vereine!D158),"",Vereine!D158)</f>
        <v>Hürbler SV e.V.</v>
      </c>
    </row>
    <row r="259" spans="27:27">
      <c r="AA259" s="19" t="str">
        <f>IF(ISBLANK(Vereine!D159),"",Vereine!D159)</f>
        <v>SV Tannau e.V.</v>
      </c>
    </row>
    <row r="260" spans="27:27">
      <c r="AA260" s="19" t="str">
        <f>IF(ISBLANK(Vereine!D160),"",Vereine!D160)</f>
        <v>SV Tannheim e.V.</v>
      </c>
    </row>
    <row r="261" spans="27:27">
      <c r="AA261" s="19" t="str">
        <f>IF(ISBLANK(Vereine!D161),"",Vereine!D161)</f>
        <v>Ski + Sportclub Tettnang 1967 e.V.</v>
      </c>
    </row>
    <row r="262" spans="27:27">
      <c r="AA262" s="19" t="str">
        <f>IF(ISBLANK(Vereine!D162),"",Vereine!D162)</f>
        <v>TSV 1848 Tettnang e.V.</v>
      </c>
    </row>
    <row r="263" spans="27:27">
      <c r="AA263" s="19" t="str">
        <f>IF(ISBLANK(Vereine!D163),"",Vereine!D163)</f>
        <v>SC Tettnang-Bürgermoos e.V.</v>
      </c>
    </row>
    <row r="264" spans="27:27">
      <c r="AA264" s="19" t="str">
        <f>IF(ISBLANK(Vereine!D164),"",Vereine!D164)</f>
        <v>TSV Ummendorf e.V.</v>
      </c>
    </row>
    <row r="265" spans="27:27">
      <c r="AA265" s="19" t="str">
        <f>IF(ISBLANK(Vereine!D165),"",Vereine!D165)</f>
        <v>SV Unlingen e.V.</v>
      </c>
    </row>
    <row r="266" spans="27:27">
      <c r="AA266" s="19" t="str">
        <f>IF(ISBLANK(Vereine!D166),"",Vereine!D166)</f>
        <v>TSG Landjugendgruppe Unterschwarzach e.V.</v>
      </c>
    </row>
    <row r="267" spans="27:27">
      <c r="AA267" s="19" t="str">
        <f>IF(ISBLANK(Vereine!D167),"",Vereine!D167)</f>
        <v>SC Unterzeil-Reichenhofen e.V.</v>
      </c>
    </row>
    <row r="268" spans="27:27">
      <c r="AA268" s="19" t="str">
        <f>IF(ISBLANK(Vereine!D168),"",Vereine!D168)</f>
        <v>SF Urlau e.V.</v>
      </c>
    </row>
    <row r="269" spans="27:27">
      <c r="AA269" s="19" t="str">
        <f>IF(ISBLANK(Vereine!D169),"",Vereine!D169)</f>
        <v>SV Uttenweiler e.V.</v>
      </c>
    </row>
    <row r="270" spans="27:27">
      <c r="AA270" s="19" t="str">
        <f>IF(ISBLANK(Vereine!D170),"",Vereine!D170)</f>
        <v>Verein für Gesundheitssport e.V.</v>
      </c>
    </row>
    <row r="271" spans="27:27">
      <c r="AA271" s="19" t="str">
        <f>IF(ISBLANK(Vereine!D171),"",Vereine!D171)</f>
        <v>SC Vogt e.V.</v>
      </c>
    </row>
    <row r="272" spans="27:27">
      <c r="AA272" s="19" t="str">
        <f>IF(ISBLANK(Vereine!D172),"",Vereine!D172)</f>
        <v>Vogter Gesundheits- und Herzsport e.V.</v>
      </c>
    </row>
    <row r="273" spans="27:27">
      <c r="AA273" s="19" t="str">
        <f>IF(ISBLANK(Vereine!D173),"",Vereine!D173)</f>
        <v>ASV Waldburg e.V.</v>
      </c>
    </row>
    <row r="274" spans="27:27">
      <c r="AA274" s="19" t="str">
        <f>IF(ISBLANK(Vereine!D174),"",Vereine!D174)</f>
        <v>SV "Edelweiß" Waltershofen e.V.</v>
      </c>
    </row>
    <row r="275" spans="27:27">
      <c r="AA275" s="19" t="str">
        <f>IF(ISBLANK(Vereine!D175),"",Vereine!D175)</f>
        <v>MTG Wangen e.V.</v>
      </c>
    </row>
    <row r="276" spans="27:27">
      <c r="AA276" s="19" t="str">
        <f>IF(ISBLANK(Vereine!D176),"",Vereine!D176)</f>
        <v>ASV Wangen e.V.</v>
      </c>
    </row>
    <row r="277" spans="27:27">
      <c r="AA277" s="19" t="str">
        <f>IF(ISBLANK(Vereine!D177),"",Vereine!D177)</f>
        <v>TSV Warthausen e.V.</v>
      </c>
    </row>
    <row r="278" spans="27:27">
      <c r="AA278" s="19" t="str">
        <f>IF(ISBLANK(Vereine!D178),"",Vereine!D178)</f>
        <v>TV Weingarten 1861 e.V.</v>
      </c>
    </row>
    <row r="279" spans="27:27">
      <c r="AA279" s="19" t="str">
        <f>IF(ISBLANK(Vereine!D179),"",Vereine!D179)</f>
        <v>SV Weissenau e.V.</v>
      </c>
    </row>
    <row r="280" spans="27:27">
      <c r="AA280" s="19" t="str">
        <f>IF(ISBLANK(Vereine!D180),"",Vereine!D180)</f>
        <v>TV Wetzisreute-Schlier e.V.</v>
      </c>
    </row>
    <row r="281" spans="27:27">
      <c r="AA281" s="19" t="str">
        <f>IF(ISBLANK(Vereine!D181),"",Vereine!D181)</f>
        <v>TSG Wilhelmsdorf e.V.</v>
      </c>
    </row>
    <row r="282" spans="27:27">
      <c r="AA282" s="19" t="str">
        <f>IF(ISBLANK(Vereine!D182),"",Vereine!D182)</f>
        <v>SV Winterstettenstadt e.V.</v>
      </c>
    </row>
    <row r="283" spans="27:27">
      <c r="AA283" s="19" t="str">
        <f>IF(ISBLANK(Vereine!D183),"",Vereine!D183)</f>
        <v>SV Wolfegg e.V.</v>
      </c>
    </row>
    <row r="284" spans="27:27">
      <c r="AA284" s="19" t="str">
        <f>IF(ISBLANK(Vereine!D184),"",Vereine!D184)</f>
        <v>SV 1956 Wolpertswende e.V.</v>
      </c>
    </row>
    <row r="285" spans="27:27">
      <c r="AA285" s="19" t="str">
        <f>IF(ISBLANK(Vereine!D185),"",Vereine!D185)</f>
        <v>TSV Wuchzenhofen e.V.</v>
      </c>
    </row>
    <row r="286" spans="27:27">
      <c r="AA286" s="19" t="str">
        <f>IF(ISBLANK(Vereine!D186),"",Vereine!D186)</f>
        <v>SV Zußdorf e.V.</v>
      </c>
    </row>
    <row r="287" spans="27:27">
      <c r="AA287" s="19" t="str">
        <f>IF(ISBLANK(Vereine!D187),"",Vereine!D187)</f>
        <v>SV Zwiefaltendorf e.V.</v>
      </c>
    </row>
    <row r="288" spans="27:27">
      <c r="AA288" s="19" t="str">
        <f>IF(ISBLANK(Vereine!D188),"",Vereine!D188)</f>
        <v/>
      </c>
    </row>
    <row r="289" spans="27:27">
      <c r="AA289" s="19" t="str">
        <f>IF(ISBLANK(Vereine!D189),"",Vereine!D189)</f>
        <v/>
      </c>
    </row>
    <row r="290" spans="27:27">
      <c r="AA290" s="19" t="str">
        <f>IF(ISBLANK(Vereine!D190),"",Vereine!D190)</f>
        <v/>
      </c>
    </row>
    <row r="291" spans="27:27">
      <c r="AA291" s="19" t="str">
        <f>IF(ISBLANK(Vereine!D191),"",Vereine!D191)</f>
        <v/>
      </c>
    </row>
    <row r="292" spans="27:27">
      <c r="AA292" s="19" t="str">
        <f>IF(ISBLANK(Vereine!D192),"",Vereine!D192)</f>
        <v/>
      </c>
    </row>
    <row r="293" spans="27:27">
      <c r="AA293" s="19" t="str">
        <f>IF(ISBLANK(Vereine!D193),"",Vereine!D193)</f>
        <v/>
      </c>
    </row>
    <row r="294" spans="27:27">
      <c r="AA294" s="19" t="str">
        <f>IF(ISBLANK(Vereine!D194),"",Vereine!D194)</f>
        <v/>
      </c>
    </row>
    <row r="295" spans="27:27">
      <c r="AA295" s="19" t="str">
        <f>IF(ISBLANK(Vereine!D195),"",Vereine!D195)</f>
        <v/>
      </c>
    </row>
    <row r="296" spans="27:27">
      <c r="AA296" s="19" t="str">
        <f>IF(ISBLANK(Vereine!D196),"",Vereine!D196)</f>
        <v/>
      </c>
    </row>
    <row r="297" spans="27:27">
      <c r="AA297" s="19" t="str">
        <f>IF(ISBLANK(Vereine!D197),"",Vereine!D197)</f>
        <v/>
      </c>
    </row>
    <row r="298" spans="27:27">
      <c r="AA298" s="19" t="str">
        <f>IF(ISBLANK(Vereine!D198),"",Vereine!D198)</f>
        <v/>
      </c>
    </row>
    <row r="299" spans="27:27">
      <c r="AA299" s="19" t="str">
        <f>IF(ISBLANK(Vereine!D199),"",Vereine!D199)</f>
        <v/>
      </c>
    </row>
    <row r="300" spans="27:27">
      <c r="AA300" s="19" t="str">
        <f>IF(ISBLANK(Vereine!D200),"",Vereine!D200)</f>
        <v/>
      </c>
    </row>
    <row r="301" spans="27:27">
      <c r="AA301" s="19" t="str">
        <f>IF(ISBLANK(Vereine!D201),"",Vereine!D201)</f>
        <v/>
      </c>
    </row>
    <row r="302" spans="27:27">
      <c r="AA302" s="19" t="str">
        <f>IF(ISBLANK(Vereine!D202),"",Vereine!D202)</f>
        <v/>
      </c>
    </row>
    <row r="303" spans="27:27">
      <c r="AA303" s="19" t="str">
        <f>IF(ISBLANK(Vereine!D203),"",Vereine!D203)</f>
        <v/>
      </c>
    </row>
    <row r="304" spans="27:27">
      <c r="AA304" s="19" t="str">
        <f>IF(ISBLANK(Vereine!D204),"",Vereine!D204)</f>
        <v/>
      </c>
    </row>
    <row r="305" spans="27:27">
      <c r="AA305" s="19" t="str">
        <f>IF(ISBLANK(Vereine!D205),"",Vereine!D205)</f>
        <v/>
      </c>
    </row>
    <row r="306" spans="27:27">
      <c r="AA306" s="19" t="str">
        <f>IF(ISBLANK(Vereine!D206),"",Vereine!D206)</f>
        <v/>
      </c>
    </row>
    <row r="307" spans="27:27">
      <c r="AA307" s="19" t="str">
        <f>IF(ISBLANK(Vereine!D207),"",Vereine!D207)</f>
        <v/>
      </c>
    </row>
    <row r="308" spans="27:27">
      <c r="AA308" s="19" t="str">
        <f>IF(ISBLANK(Vereine!D208),"",Vereine!D208)</f>
        <v/>
      </c>
    </row>
    <row r="309" spans="27:27">
      <c r="AA309" s="19" t="str">
        <f>IF(ISBLANK(Vereine!D209),"",Vereine!D209)</f>
        <v/>
      </c>
    </row>
    <row r="310" spans="27:27">
      <c r="AA310" s="19" t="str">
        <f>IF(ISBLANK(Vereine!D210),"",Vereine!D210)</f>
        <v/>
      </c>
    </row>
    <row r="311" spans="27:27">
      <c r="AA311" s="19" t="str">
        <f>IF(ISBLANK(Vereine!D211),"",Vereine!D211)</f>
        <v/>
      </c>
    </row>
    <row r="312" spans="27:27">
      <c r="AA312" s="19" t="str">
        <f>IF(ISBLANK(Vereine!D212),"",Vereine!D212)</f>
        <v/>
      </c>
    </row>
  </sheetData>
  <sheetProtection password="8085" sheet="1"/>
  <mergeCells count="2">
    <mergeCell ref="B70:C70"/>
    <mergeCell ref="B72:C72"/>
  </mergeCells>
  <conditionalFormatting sqref="C42">
    <cfRule type="cellIs" dxfId="0" priority="2" stopIfTrue="1" operator="equal">
      <formula>"Teilnehmerdaten sind unvollständig!"</formula>
    </cfRule>
  </conditionalFormatting>
  <dataValidations count="7">
    <dataValidation operator="equal" allowBlank="1" showErrorMessage="1" promptTitle="Bezirk" prompt="Wählen Sie den Bezirk (1 bis 3) aus, in dem ihr Verein am Gaukindertreffen teilnimmt" sqref="C14" xr:uid="{00000000-0002-0000-0100-000000000000}">
      <formula1>0</formula1>
      <formula2>0</formula2>
    </dataValidation>
    <dataValidation type="list" operator="equal" showDropDown="1" errorTitle="Verein" sqref="C28:C35" xr:uid="{00000000-0002-0000-0100-000001000000}">
      <formula1>0</formula1>
      <formula2>0</formula2>
    </dataValidation>
    <dataValidation type="date" errorStyle="warning" allowBlank="1" showErrorMessage="1" errorTitle="Anmeldedatum korrigieren" error="Das angegebene Anmeldedatum scheint nicht gültig zu sein. Bitte geben Sie als Anmeldedatum das heutige Datum in der Form tt.mm.jjjj ein." sqref="C62" xr:uid="{00000000-0002-0000-0100-000002000000}">
      <formula1>C15-180</formula1>
      <formula2>C15</formula2>
    </dataValidation>
    <dataValidation type="list" operator="equal" allowBlank="1" showErrorMessage="1" sqref="C21" xr:uid="{00000000-0002-0000-0100-000004000000}">
      <formula1>$AA$102:$AA$287</formula1>
    </dataValidation>
    <dataValidation type="date" allowBlank="1" showInputMessage="1" showErrorMessage="1" sqref="C86" xr:uid="{3CA1BDDA-732D-4EF2-B277-6926166B40E4}">
      <formula1>C15-180</formula1>
      <formula2>C15+2</formula2>
    </dataValidation>
    <dataValidation errorStyle="warning" allowBlank="1" showErrorMessage="1" errorTitle="Anmeldedatum korrigieren" error="Das angegebene Anmeldedatum scheint nicht gültig zu sein. Bitte geben Sie als Anmeldedatum das heutige Datum in der Form tt.mm.jjjj ein." sqref="C83" xr:uid="{ECCB6F6D-A5D3-4995-9182-70EB2F31608A}">
      <formula1>0</formula1>
      <formula2>0</formula2>
    </dataValidation>
    <dataValidation type="list" operator="equal" allowBlank="1" showErrorMessage="1" sqref="C66" xr:uid="{2034ACC3-D9EA-48D0-A748-A8B914D95B99}">
      <formula1>Zahlungsart</formula1>
      <formula2>0</formula2>
    </dataValidation>
  </dataValidations>
  <hyperlinks>
    <hyperlink ref="C8" r:id="rId1" xr:uid="{00000000-0004-0000-0100-000000000000}"/>
  </hyperlinks>
  <pageMargins left="0.78740157480314965" right="0.78740157480314965" top="0.19685039370078741" bottom="0.39370078740157483" header="0.11811023622047245" footer="0.11811023622047245"/>
  <pageSetup paperSize="9" scale="74" firstPageNumber="0"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0"/>
  <sheetViews>
    <sheetView topLeftCell="A2" zoomScale="145" zoomScaleNormal="145" workbookViewId="0">
      <pane ySplit="3" topLeftCell="A5" activePane="bottomLeft" state="frozen"/>
      <selection activeCell="A2" sqref="A2"/>
      <selection pane="bottomLeft" activeCell="A5" sqref="A5"/>
    </sheetView>
  </sheetViews>
  <sheetFormatPr baseColWidth="10" defaultColWidth="11" defaultRowHeight="12.75"/>
  <cols>
    <col min="1" max="1" width="19.85546875" style="19" customWidth="1"/>
    <col min="2" max="2" width="16.7109375" style="19" customWidth="1"/>
    <col min="3" max="3" width="8.5703125" style="19" customWidth="1"/>
    <col min="4" max="4" width="7.5703125" style="19" customWidth="1"/>
    <col min="5" max="5" width="9.5703125" style="19" customWidth="1"/>
    <col min="6" max="6" width="18.140625" style="19" customWidth="1"/>
    <col min="7" max="9" width="11" style="19" customWidth="1"/>
    <col min="10" max="15" width="11" style="19" hidden="1" customWidth="1"/>
    <col min="16" max="21" width="11" style="19" customWidth="1"/>
    <col min="22" max="22" width="11" style="19" hidden="1" customWidth="1"/>
    <col min="23" max="23" width="27.7109375" style="19" hidden="1" customWidth="1"/>
    <col min="24" max="25" width="11" style="19" hidden="1" customWidth="1"/>
    <col min="26" max="16384" width="11" style="19"/>
  </cols>
  <sheetData>
    <row r="1" spans="1:45" hidden="1">
      <c r="A1" s="25" t="s">
        <v>78</v>
      </c>
      <c r="B1" s="25" t="s">
        <v>79</v>
      </c>
      <c r="C1" s="25" t="s">
        <v>80</v>
      </c>
      <c r="D1" s="25" t="s">
        <v>81</v>
      </c>
      <c r="E1" s="25" t="s">
        <v>82</v>
      </c>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row>
    <row r="2" spans="1:45" ht="67.5" customHeight="1">
      <c r="A2" s="69" t="str">
        <f>"Teilnehmer "&amp;IF(LEN(Deckblatt!C21)&gt;0,Deckblatt!C21,IF(LEN(Deckblatt!C24)&gt;0,Deckblatt!C24,""))</f>
        <v xml:space="preserve">Teilnehmer </v>
      </c>
      <c r="B2" s="70"/>
      <c r="C2" s="70"/>
      <c r="D2" s="194" t="s">
        <v>75</v>
      </c>
      <c r="E2" s="195"/>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row>
    <row r="3" spans="1:45">
      <c r="A3" s="73"/>
      <c r="B3" s="73"/>
      <c r="C3" s="73"/>
      <c r="D3" s="74"/>
      <c r="E3" s="67"/>
      <c r="F3" s="75"/>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4" spans="1:45" ht="24.75" customHeight="1">
      <c r="A4" s="77" t="s">
        <v>78</v>
      </c>
      <c r="B4" s="77" t="s">
        <v>79</v>
      </c>
      <c r="C4" s="77" t="s">
        <v>80</v>
      </c>
      <c r="D4" s="79" t="s">
        <v>83</v>
      </c>
      <c r="E4" s="78" t="s">
        <v>84</v>
      </c>
      <c r="F4" s="75"/>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row>
    <row r="5" spans="1:45" ht="15.75">
      <c r="A5" s="80"/>
      <c r="B5" s="80"/>
      <c r="C5" s="82"/>
      <c r="D5" s="82"/>
      <c r="E5" s="82"/>
      <c r="F5" s="83" t="str">
        <f t="shared" ref="F5:F68" si="0">IF(AND(ISBLANK(A5),ISBLANK(B5),ISBLANK(C5),ISBLANK(D5),ISBLANK(E5)),"Bitte Daten eingeben",IF(NOT(OR(AND(ISTEXT(A5),ISTEXT(B5),ISTEXT(C5),ISNUMBER(D5),ISNUMBER(E5),COUNTA(A5:E5)=5),FALSE)),"Bitte Daten vervollständigen",IF(VLOOKUP(D5,$X$7:$Y$11,2)=E5,"OK",IF(AND(D5=$X$9,OR(E5=$W$7,E5=$W$8)),"OK","Wettkampfnummer passt nicht zum Geburtsjahr"))))</f>
        <v>Bitte Daten eingeben</v>
      </c>
      <c r="G5" s="84"/>
      <c r="H5" s="84"/>
      <c r="I5" s="84"/>
      <c r="J5" s="84"/>
      <c r="K5" s="84"/>
      <c r="L5" s="84"/>
      <c r="M5" s="84"/>
      <c r="N5" s="84"/>
      <c r="O5" s="84"/>
      <c r="P5" s="84"/>
      <c r="Q5" s="84"/>
      <c r="R5" s="84"/>
      <c r="S5" s="84"/>
      <c r="T5" s="84"/>
      <c r="U5" s="84"/>
      <c r="V5" s="84" t="s">
        <v>80</v>
      </c>
      <c r="W5" s="84" t="s">
        <v>85</v>
      </c>
      <c r="X5" s="84" t="s">
        <v>860</v>
      </c>
      <c r="Y5" s="84"/>
      <c r="Z5" s="84"/>
      <c r="AA5" s="84"/>
      <c r="AB5" s="84"/>
      <c r="AC5" s="84"/>
      <c r="AD5" s="84"/>
      <c r="AE5" s="84"/>
      <c r="AF5" s="84"/>
      <c r="AG5" s="84"/>
      <c r="AH5" s="84"/>
      <c r="AI5" s="84"/>
      <c r="AJ5" s="84"/>
      <c r="AK5" s="84"/>
      <c r="AL5" s="84"/>
      <c r="AM5" s="84"/>
      <c r="AN5" s="84"/>
      <c r="AO5" s="84"/>
      <c r="AP5" s="84"/>
      <c r="AQ5" s="84"/>
      <c r="AR5" s="84"/>
      <c r="AS5" s="84"/>
    </row>
    <row r="6" spans="1:45" ht="15.75">
      <c r="A6" s="80"/>
      <c r="B6" s="80"/>
      <c r="C6" s="82"/>
      <c r="D6" s="82"/>
      <c r="E6" s="82"/>
      <c r="F6" s="83" t="str">
        <f t="shared" si="0"/>
        <v>Bitte Daten eingeben</v>
      </c>
      <c r="G6" s="84"/>
      <c r="H6" s="84"/>
      <c r="I6" s="84"/>
      <c r="J6" s="84"/>
      <c r="K6" s="84"/>
      <c r="L6" s="84"/>
      <c r="M6" s="84"/>
      <c r="N6" s="84"/>
      <c r="O6" s="84"/>
      <c r="P6" s="84"/>
      <c r="Q6" s="84"/>
      <c r="R6" s="84"/>
      <c r="S6" s="84"/>
      <c r="T6" s="84"/>
      <c r="U6" s="84"/>
      <c r="V6" s="84"/>
      <c r="W6" s="84"/>
      <c r="X6" s="84"/>
      <c r="Y6" s="84"/>
      <c r="AA6" s="84"/>
      <c r="AB6" s="84"/>
      <c r="AC6" s="84"/>
      <c r="AD6" s="84"/>
      <c r="AE6" s="84"/>
      <c r="AF6" s="84"/>
      <c r="AG6" s="84"/>
      <c r="AH6" s="84"/>
      <c r="AI6" s="84"/>
      <c r="AJ6" s="84"/>
      <c r="AK6" s="84"/>
      <c r="AL6" s="84"/>
      <c r="AM6" s="84"/>
      <c r="AN6" s="84"/>
      <c r="AO6" s="84"/>
      <c r="AP6" s="84"/>
      <c r="AQ6" s="84"/>
      <c r="AR6" s="84"/>
      <c r="AS6" s="84"/>
    </row>
    <row r="7" spans="1:45" ht="15.75">
      <c r="A7" s="80"/>
      <c r="B7" s="80"/>
      <c r="C7" s="82"/>
      <c r="D7" s="82"/>
      <c r="E7" s="82"/>
      <c r="F7" s="83" t="str">
        <f t="shared" si="0"/>
        <v>Bitte Daten eingeben</v>
      </c>
      <c r="G7" s="84"/>
      <c r="H7" s="84"/>
      <c r="I7" s="84"/>
      <c r="J7" s="84"/>
      <c r="K7" s="84"/>
      <c r="L7" s="84"/>
      <c r="M7" s="84"/>
      <c r="N7" s="84"/>
      <c r="O7" s="84"/>
      <c r="P7" s="84"/>
      <c r="Q7" s="84"/>
      <c r="R7" s="84"/>
      <c r="S7" s="84"/>
      <c r="T7" s="84"/>
      <c r="U7" s="84"/>
      <c r="V7" s="84" t="s">
        <v>846</v>
      </c>
      <c r="W7" s="84">
        <f>Übersicht!A7</f>
        <v>14001</v>
      </c>
      <c r="X7" s="84">
        <f ca="1">YEAR(NOW())-9</f>
        <v>2015</v>
      </c>
      <c r="Y7" s="84">
        <f>W8</f>
        <v>14002</v>
      </c>
      <c r="Z7" s="84"/>
      <c r="AA7" s="84"/>
      <c r="AB7" s="84"/>
      <c r="AC7" s="84"/>
      <c r="AD7" s="84"/>
      <c r="AE7" s="84"/>
      <c r="AF7" s="84"/>
      <c r="AG7" s="84"/>
      <c r="AH7" s="84"/>
      <c r="AI7" s="84"/>
      <c r="AJ7" s="84"/>
      <c r="AK7" s="84"/>
      <c r="AL7" s="84"/>
      <c r="AM7" s="84"/>
      <c r="AN7" s="84"/>
      <c r="AO7" s="84"/>
      <c r="AP7" s="84"/>
      <c r="AQ7" s="84"/>
      <c r="AR7" s="84"/>
      <c r="AS7" s="84"/>
    </row>
    <row r="8" spans="1:45" ht="15.75">
      <c r="A8" s="80"/>
      <c r="B8" s="80"/>
      <c r="C8" s="81"/>
      <c r="D8" s="82"/>
      <c r="E8" s="82"/>
      <c r="F8" s="83" t="str">
        <f t="shared" si="0"/>
        <v>Bitte Daten eingeben</v>
      </c>
      <c r="G8" s="84"/>
      <c r="H8" s="84"/>
      <c r="I8" s="84"/>
      <c r="J8" s="84"/>
      <c r="K8" s="84"/>
      <c r="L8" s="84"/>
      <c r="M8" s="84"/>
      <c r="N8" s="84"/>
      <c r="O8" s="84"/>
      <c r="P8" s="84"/>
      <c r="Q8" s="84"/>
      <c r="R8" s="84"/>
      <c r="S8" s="84"/>
      <c r="T8" s="84"/>
      <c r="U8" s="84"/>
      <c r="V8" s="84" t="s">
        <v>847</v>
      </c>
      <c r="W8" s="84">
        <f>Übersicht!A8</f>
        <v>14002</v>
      </c>
      <c r="X8" s="84">
        <f ca="1">X7+1</f>
        <v>2016</v>
      </c>
      <c r="Y8" s="84">
        <f>W8</f>
        <v>14002</v>
      </c>
      <c r="Z8" s="84"/>
      <c r="AA8" s="84"/>
      <c r="AB8" s="84"/>
      <c r="AC8" s="84"/>
      <c r="AD8" s="84"/>
      <c r="AE8" s="84"/>
      <c r="AF8" s="84"/>
      <c r="AG8" s="84"/>
      <c r="AH8" s="84"/>
      <c r="AI8" s="84"/>
      <c r="AJ8" s="84"/>
      <c r="AK8" s="84"/>
      <c r="AL8" s="84"/>
      <c r="AM8" s="84"/>
      <c r="AN8" s="84"/>
      <c r="AO8" s="84"/>
      <c r="AP8" s="84"/>
      <c r="AQ8" s="84"/>
      <c r="AR8" s="84"/>
      <c r="AS8" s="84"/>
    </row>
    <row r="9" spans="1:45" ht="15.75">
      <c r="A9" s="85"/>
      <c r="B9" s="85"/>
      <c r="C9" s="81"/>
      <c r="D9" s="82"/>
      <c r="E9" s="82"/>
      <c r="F9" s="83" t="str">
        <f t="shared" si="0"/>
        <v>Bitte Daten eingeben</v>
      </c>
      <c r="G9" s="84"/>
      <c r="H9" s="84"/>
      <c r="I9" s="84"/>
      <c r="J9" s="84"/>
      <c r="K9" s="84"/>
      <c r="L9" s="84"/>
      <c r="M9" s="84"/>
      <c r="N9" s="84"/>
      <c r="O9" s="84"/>
      <c r="P9" s="84"/>
      <c r="Q9" s="84"/>
      <c r="R9" s="84"/>
      <c r="S9" s="84"/>
      <c r="T9" s="84"/>
      <c r="U9" s="84"/>
      <c r="V9" s="84"/>
      <c r="W9" s="84"/>
      <c r="X9" s="84">
        <f t="shared" ref="X9:X11" ca="1" si="1">X8+1</f>
        <v>2017</v>
      </c>
      <c r="Y9" s="84"/>
      <c r="Z9" s="84"/>
      <c r="AA9" s="84"/>
      <c r="AB9" s="84"/>
      <c r="AC9" s="84"/>
      <c r="AD9" s="84"/>
      <c r="AE9" s="84"/>
      <c r="AF9" s="84"/>
      <c r="AG9" s="84"/>
      <c r="AH9" s="84"/>
      <c r="AI9" s="84"/>
      <c r="AJ9" s="84"/>
      <c r="AK9" s="84"/>
      <c r="AL9" s="84"/>
      <c r="AM9" s="84"/>
      <c r="AN9" s="84"/>
      <c r="AO9" s="84"/>
      <c r="AP9" s="84"/>
      <c r="AQ9" s="84"/>
      <c r="AR9" s="84"/>
      <c r="AS9" s="84"/>
    </row>
    <row r="10" spans="1:45" ht="15.75">
      <c r="A10" s="85"/>
      <c r="B10" s="85"/>
      <c r="C10" s="81"/>
      <c r="D10" s="82"/>
      <c r="E10" s="82"/>
      <c r="F10" s="83" t="str">
        <f t="shared" si="0"/>
        <v>Bitte Daten eingeben</v>
      </c>
      <c r="G10" s="84"/>
      <c r="H10" s="84"/>
      <c r="I10" s="84"/>
      <c r="J10" s="84"/>
      <c r="K10" s="84"/>
      <c r="L10" s="84"/>
      <c r="M10" s="84"/>
      <c r="N10" s="84"/>
      <c r="O10" s="84"/>
      <c r="P10" s="84"/>
      <c r="Q10" s="84"/>
      <c r="R10" s="84"/>
      <c r="S10" s="84"/>
      <c r="T10" s="84"/>
      <c r="U10" s="84"/>
      <c r="V10" s="84"/>
      <c r="W10" s="84"/>
      <c r="X10" s="84">
        <f t="shared" ca="1" si="1"/>
        <v>2018</v>
      </c>
      <c r="Y10" s="84">
        <f>W7</f>
        <v>14001</v>
      </c>
      <c r="Z10" s="84"/>
      <c r="AA10" s="84"/>
      <c r="AB10" s="84"/>
      <c r="AC10" s="84"/>
      <c r="AD10" s="84"/>
      <c r="AE10" s="84"/>
      <c r="AF10" s="84"/>
      <c r="AG10" s="84"/>
      <c r="AH10" s="84"/>
      <c r="AI10" s="84"/>
      <c r="AJ10" s="84"/>
      <c r="AK10" s="84"/>
      <c r="AL10" s="84"/>
      <c r="AM10" s="84"/>
      <c r="AN10" s="84"/>
      <c r="AO10" s="84"/>
      <c r="AP10" s="84"/>
      <c r="AQ10" s="84"/>
      <c r="AR10" s="84"/>
      <c r="AS10" s="84"/>
    </row>
    <row r="11" spans="1:45" ht="15.75">
      <c r="A11" s="85"/>
      <c r="B11" s="85"/>
      <c r="C11" s="81"/>
      <c r="D11" s="82"/>
      <c r="E11" s="82"/>
      <c r="F11" s="83" t="str">
        <f t="shared" si="0"/>
        <v>Bitte Daten eingeben</v>
      </c>
      <c r="G11" s="84"/>
      <c r="H11" s="84"/>
      <c r="I11" s="84"/>
      <c r="J11" s="84"/>
      <c r="K11" s="84"/>
      <c r="L11" s="84"/>
      <c r="M11" s="84"/>
      <c r="N11" s="84"/>
      <c r="O11" s="84"/>
      <c r="P11" s="84"/>
      <c r="Q11" s="84"/>
      <c r="R11" s="84"/>
      <c r="S11" s="84"/>
      <c r="T11" s="84"/>
      <c r="U11" s="84"/>
      <c r="V11" s="84"/>
      <c r="W11" s="84"/>
      <c r="X11" s="84">
        <f t="shared" ca="1" si="1"/>
        <v>2019</v>
      </c>
      <c r="Y11" s="84">
        <f>W7</f>
        <v>14001</v>
      </c>
      <c r="Z11" s="84"/>
      <c r="AA11" s="84"/>
      <c r="AB11" s="84"/>
      <c r="AC11" s="84"/>
      <c r="AD11" s="84"/>
      <c r="AE11" s="84"/>
      <c r="AF11" s="84"/>
      <c r="AG11" s="84"/>
      <c r="AH11" s="84"/>
      <c r="AI11" s="84"/>
      <c r="AJ11" s="84"/>
      <c r="AK11" s="84"/>
      <c r="AL11" s="84"/>
      <c r="AM11" s="84"/>
      <c r="AN11" s="84"/>
      <c r="AO11" s="84"/>
      <c r="AP11" s="84"/>
      <c r="AQ11" s="84"/>
      <c r="AR11" s="84"/>
      <c r="AS11" s="84"/>
    </row>
    <row r="12" spans="1:45" ht="15.75">
      <c r="A12" s="85"/>
      <c r="B12" s="85"/>
      <c r="C12" s="81"/>
      <c r="D12" s="82"/>
      <c r="E12" s="82"/>
      <c r="F12" s="83" t="str">
        <f t="shared" si="0"/>
        <v>Bitte Daten eingeben</v>
      </c>
      <c r="G12" s="84"/>
      <c r="H12" s="84"/>
      <c r="I12" s="84"/>
      <c r="J12" s="84"/>
      <c r="K12" s="84"/>
      <c r="L12" s="84"/>
      <c r="M12" s="84"/>
      <c r="N12" s="84"/>
      <c r="O12" s="84"/>
      <c r="P12" s="84"/>
      <c r="Q12" s="84"/>
      <c r="R12" s="84"/>
      <c r="S12" s="84"/>
      <c r="T12" s="84"/>
      <c r="U12" s="84"/>
      <c r="V12" s="84"/>
      <c r="W12" s="155"/>
      <c r="X12" s="84"/>
      <c r="Y12" s="84"/>
      <c r="Z12" s="84"/>
      <c r="AA12" s="84"/>
      <c r="AB12" s="84"/>
      <c r="AC12" s="84"/>
      <c r="AD12" s="84"/>
      <c r="AE12" s="84"/>
      <c r="AF12" s="84"/>
      <c r="AG12" s="84"/>
      <c r="AH12" s="84"/>
      <c r="AI12" s="84"/>
      <c r="AJ12" s="84"/>
      <c r="AK12" s="84"/>
      <c r="AL12" s="84"/>
      <c r="AM12" s="84"/>
      <c r="AN12" s="84"/>
      <c r="AO12" s="84"/>
      <c r="AP12" s="84"/>
      <c r="AQ12" s="84"/>
      <c r="AR12" s="84"/>
      <c r="AS12" s="84"/>
    </row>
    <row r="13" spans="1:45" ht="15.75">
      <c r="A13" s="85"/>
      <c r="B13" s="85"/>
      <c r="C13" s="81"/>
      <c r="D13" s="82"/>
      <c r="E13" s="82"/>
      <c r="F13" s="83" t="str">
        <f t="shared" si="0"/>
        <v>Bitte Daten eingeben</v>
      </c>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row>
    <row r="14" spans="1:45" ht="15.75">
      <c r="A14" s="80"/>
      <c r="B14" s="80"/>
      <c r="C14" s="81"/>
      <c r="D14" s="82"/>
      <c r="E14" s="82"/>
      <c r="F14" s="83" t="str">
        <f t="shared" si="0"/>
        <v>Bitte Daten eingeben</v>
      </c>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row>
    <row r="15" spans="1:45" ht="15.75">
      <c r="A15" s="80"/>
      <c r="B15" s="80"/>
      <c r="C15" s="81"/>
      <c r="D15" s="82"/>
      <c r="E15" s="82"/>
      <c r="F15" s="83" t="str">
        <f t="shared" si="0"/>
        <v>Bitte Daten eingeben</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row>
    <row r="16" spans="1:45" ht="15.75">
      <c r="A16" s="80"/>
      <c r="B16" s="80"/>
      <c r="C16" s="81"/>
      <c r="D16" s="82"/>
      <c r="E16" s="82"/>
      <c r="F16" s="83" t="str">
        <f t="shared" si="0"/>
        <v>Bitte Daten eingeben</v>
      </c>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row>
    <row r="17" spans="1:45" ht="15.75">
      <c r="A17" s="80"/>
      <c r="B17" s="80"/>
      <c r="C17" s="81"/>
      <c r="D17" s="82"/>
      <c r="E17" s="82"/>
      <c r="F17" s="83" t="str">
        <f t="shared" si="0"/>
        <v>Bitte Daten eingeben</v>
      </c>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row>
    <row r="18" spans="1:45" ht="15.75">
      <c r="A18" s="80"/>
      <c r="B18" s="80"/>
      <c r="C18" s="81"/>
      <c r="D18" s="82"/>
      <c r="E18" s="82"/>
      <c r="F18" s="83" t="str">
        <f t="shared" si="0"/>
        <v>Bitte Daten eingeben</v>
      </c>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row>
    <row r="19" spans="1:45" ht="15.75">
      <c r="A19" s="80"/>
      <c r="B19" s="80"/>
      <c r="C19" s="81"/>
      <c r="D19" s="82"/>
      <c r="E19" s="82"/>
      <c r="F19" s="83" t="str">
        <f t="shared" si="0"/>
        <v>Bitte Daten eingeben</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row>
    <row r="20" spans="1:45" ht="15.75">
      <c r="A20" s="80"/>
      <c r="B20" s="80"/>
      <c r="C20" s="81"/>
      <c r="D20" s="82"/>
      <c r="E20" s="82"/>
      <c r="F20" s="83" t="str">
        <f t="shared" si="0"/>
        <v>Bitte Daten eingeben</v>
      </c>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row>
    <row r="21" spans="1:45" ht="15.75">
      <c r="A21" s="80"/>
      <c r="B21" s="80"/>
      <c r="C21" s="81"/>
      <c r="D21" s="82"/>
      <c r="E21" s="82"/>
      <c r="F21" s="83" t="str">
        <f t="shared" si="0"/>
        <v>Bitte Daten eingeben</v>
      </c>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row>
    <row r="22" spans="1:45" ht="15.75">
      <c r="A22" s="80"/>
      <c r="B22" s="80"/>
      <c r="C22" s="81"/>
      <c r="D22" s="82"/>
      <c r="E22" s="82"/>
      <c r="F22" s="83" t="str">
        <f t="shared" si="0"/>
        <v>Bitte Daten eingeben</v>
      </c>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row>
    <row r="23" spans="1:45" ht="15.75">
      <c r="A23" s="80"/>
      <c r="B23" s="80"/>
      <c r="C23" s="81"/>
      <c r="D23" s="82"/>
      <c r="E23" s="82"/>
      <c r="F23" s="83" t="str">
        <f t="shared" si="0"/>
        <v>Bitte Daten eingeben</v>
      </c>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row>
    <row r="24" spans="1:45" ht="15.75">
      <c r="A24" s="80"/>
      <c r="B24" s="80"/>
      <c r="C24" s="81"/>
      <c r="D24" s="82"/>
      <c r="E24" s="82"/>
      <c r="F24" s="83" t="str">
        <f t="shared" si="0"/>
        <v>Bitte Daten eingeben</v>
      </c>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row>
    <row r="25" spans="1:45" ht="15.75">
      <c r="A25" s="80"/>
      <c r="B25" s="80"/>
      <c r="C25" s="81"/>
      <c r="D25" s="82"/>
      <c r="E25" s="82"/>
      <c r="F25" s="83" t="str">
        <f t="shared" si="0"/>
        <v>Bitte Daten eingeben</v>
      </c>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row>
    <row r="26" spans="1:45" ht="15.75">
      <c r="A26" s="80"/>
      <c r="B26" s="80"/>
      <c r="C26" s="81"/>
      <c r="D26" s="82"/>
      <c r="E26" s="82"/>
      <c r="F26" s="83" t="str">
        <f t="shared" si="0"/>
        <v>Bitte Daten eingeben</v>
      </c>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row>
    <row r="27" spans="1:45" ht="15.75">
      <c r="A27" s="80"/>
      <c r="B27" s="80"/>
      <c r="C27" s="81"/>
      <c r="D27" s="82"/>
      <c r="E27" s="82"/>
      <c r="F27" s="83" t="str">
        <f t="shared" si="0"/>
        <v>Bitte Daten eingeben</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row>
    <row r="28" spans="1:45" ht="15.75">
      <c r="A28" s="80"/>
      <c r="B28" s="80"/>
      <c r="C28" s="81"/>
      <c r="D28" s="82"/>
      <c r="E28" s="82"/>
      <c r="F28" s="83" t="str">
        <f t="shared" si="0"/>
        <v>Bitte Daten eingeben</v>
      </c>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row>
    <row r="29" spans="1:45" ht="15.75">
      <c r="A29" s="80"/>
      <c r="B29" s="80"/>
      <c r="C29" s="81"/>
      <c r="D29" s="82"/>
      <c r="E29" s="82"/>
      <c r="F29" s="83" t="str">
        <f t="shared" si="0"/>
        <v>Bitte Daten eingeben</v>
      </c>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row>
    <row r="30" spans="1:45" ht="15.75">
      <c r="A30" s="80"/>
      <c r="B30" s="80"/>
      <c r="C30" s="81"/>
      <c r="D30" s="82"/>
      <c r="E30" s="82"/>
      <c r="F30" s="83" t="str">
        <f t="shared" si="0"/>
        <v>Bitte Daten eingeben</v>
      </c>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row>
    <row r="31" spans="1:45" ht="15.75">
      <c r="A31" s="80"/>
      <c r="B31" s="80"/>
      <c r="C31" s="81"/>
      <c r="D31" s="82"/>
      <c r="E31" s="82"/>
      <c r="F31" s="83" t="str">
        <f t="shared" si="0"/>
        <v>Bitte Daten eingeben</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row>
    <row r="32" spans="1:45" ht="15.75">
      <c r="A32" s="80"/>
      <c r="B32" s="80"/>
      <c r="C32" s="81"/>
      <c r="D32" s="82"/>
      <c r="E32" s="82"/>
      <c r="F32" s="83" t="str">
        <f t="shared" si="0"/>
        <v>Bitte Daten eingeben</v>
      </c>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row>
    <row r="33" spans="1:45" ht="15.75">
      <c r="A33" s="80"/>
      <c r="B33" s="80"/>
      <c r="C33" s="81"/>
      <c r="D33" s="82"/>
      <c r="E33" s="82"/>
      <c r="F33" s="83" t="str">
        <f t="shared" si="0"/>
        <v>Bitte Daten eingeben</v>
      </c>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row>
    <row r="34" spans="1:45" ht="15.75">
      <c r="A34" s="80"/>
      <c r="B34" s="80"/>
      <c r="C34" s="81"/>
      <c r="D34" s="82"/>
      <c r="E34" s="82"/>
      <c r="F34" s="83" t="str">
        <f t="shared" si="0"/>
        <v>Bitte Daten eingeben</v>
      </c>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row>
    <row r="35" spans="1:45" ht="15.75">
      <c r="A35" s="80"/>
      <c r="B35" s="80"/>
      <c r="C35" s="81"/>
      <c r="D35" s="82"/>
      <c r="E35" s="82"/>
      <c r="F35" s="83" t="str">
        <f t="shared" si="0"/>
        <v>Bitte Daten eingeben</v>
      </c>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row>
    <row r="36" spans="1:45" ht="15.75">
      <c r="A36" s="80"/>
      <c r="B36" s="80"/>
      <c r="C36" s="81"/>
      <c r="D36" s="82"/>
      <c r="E36" s="82"/>
      <c r="F36" s="83" t="str">
        <f t="shared" si="0"/>
        <v>Bitte Daten eingeben</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row>
    <row r="37" spans="1:45" ht="15.75">
      <c r="A37" s="80"/>
      <c r="B37" s="80"/>
      <c r="C37" s="81"/>
      <c r="D37" s="82"/>
      <c r="E37" s="82"/>
      <c r="F37" s="83" t="str">
        <f t="shared" si="0"/>
        <v>Bitte Daten eingeben</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row>
    <row r="38" spans="1:45" ht="15.75">
      <c r="A38" s="80"/>
      <c r="B38" s="80"/>
      <c r="C38" s="81"/>
      <c r="D38" s="82"/>
      <c r="E38" s="82"/>
      <c r="F38" s="83" t="str">
        <f t="shared" si="0"/>
        <v>Bitte Daten eingeben</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row>
    <row r="39" spans="1:45" ht="15.75">
      <c r="A39" s="80"/>
      <c r="B39" s="80"/>
      <c r="C39" s="81"/>
      <c r="D39" s="82"/>
      <c r="E39" s="82"/>
      <c r="F39" s="83" t="str">
        <f t="shared" si="0"/>
        <v>Bitte Daten eingeben</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row>
    <row r="40" spans="1:45" ht="15.75">
      <c r="A40" s="80"/>
      <c r="B40" s="80"/>
      <c r="C40" s="81"/>
      <c r="D40" s="82"/>
      <c r="E40" s="82"/>
      <c r="F40" s="83" t="str">
        <f t="shared" si="0"/>
        <v>Bitte Daten eingeben</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row>
    <row r="41" spans="1:45" ht="15.75">
      <c r="A41" s="80"/>
      <c r="B41" s="80"/>
      <c r="C41" s="81"/>
      <c r="D41" s="82"/>
      <c r="E41" s="82"/>
      <c r="F41" s="83" t="str">
        <f t="shared" si="0"/>
        <v>Bitte Daten eingeben</v>
      </c>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row>
    <row r="42" spans="1:45" ht="15.75">
      <c r="A42" s="80"/>
      <c r="B42" s="80"/>
      <c r="C42" s="81"/>
      <c r="D42" s="82"/>
      <c r="E42" s="82"/>
      <c r="F42" s="83" t="str">
        <f t="shared" si="0"/>
        <v>Bitte Daten eingeben</v>
      </c>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row>
    <row r="43" spans="1:45" ht="15.75">
      <c r="A43" s="80"/>
      <c r="B43" s="80"/>
      <c r="C43" s="81"/>
      <c r="D43" s="82"/>
      <c r="E43" s="82"/>
      <c r="F43" s="83" t="str">
        <f t="shared" si="0"/>
        <v>Bitte Daten eingeben</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row>
    <row r="44" spans="1:45" ht="15.75">
      <c r="A44" s="80"/>
      <c r="B44" s="80"/>
      <c r="C44" s="81"/>
      <c r="D44" s="82"/>
      <c r="E44" s="82"/>
      <c r="F44" s="83" t="str">
        <f t="shared" si="0"/>
        <v>Bitte Daten eingeben</v>
      </c>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row>
    <row r="45" spans="1:45" ht="15.75">
      <c r="A45" s="80"/>
      <c r="B45" s="80"/>
      <c r="C45" s="81"/>
      <c r="D45" s="82"/>
      <c r="E45" s="82"/>
      <c r="F45" s="83" t="str">
        <f t="shared" si="0"/>
        <v>Bitte Daten eingeben</v>
      </c>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row>
    <row r="46" spans="1:45" ht="15.75">
      <c r="A46" s="80"/>
      <c r="B46" s="80"/>
      <c r="C46" s="81"/>
      <c r="D46" s="82"/>
      <c r="E46" s="82"/>
      <c r="F46" s="83" t="str">
        <f t="shared" si="0"/>
        <v>Bitte Daten eingeben</v>
      </c>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row>
    <row r="47" spans="1:45" ht="15.75">
      <c r="A47" s="80"/>
      <c r="B47" s="80"/>
      <c r="C47" s="81"/>
      <c r="D47" s="82"/>
      <c r="E47" s="82"/>
      <c r="F47" s="83" t="str">
        <f t="shared" si="0"/>
        <v>Bitte Daten eingeben</v>
      </c>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row>
    <row r="48" spans="1:45" ht="15.75">
      <c r="A48" s="80"/>
      <c r="B48" s="80"/>
      <c r="C48" s="81"/>
      <c r="D48" s="82"/>
      <c r="E48" s="82"/>
      <c r="F48" s="83" t="str">
        <f t="shared" si="0"/>
        <v>Bitte Daten eingeben</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row>
    <row r="49" spans="1:45" ht="15.75">
      <c r="A49" s="80"/>
      <c r="B49" s="80"/>
      <c r="C49" s="81"/>
      <c r="D49" s="82"/>
      <c r="E49" s="82"/>
      <c r="F49" s="83" t="str">
        <f t="shared" si="0"/>
        <v>Bitte Daten eingeben</v>
      </c>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row>
    <row r="50" spans="1:45" ht="15.75">
      <c r="A50" s="80"/>
      <c r="B50" s="80"/>
      <c r="C50" s="81"/>
      <c r="D50" s="82"/>
      <c r="E50" s="82"/>
      <c r="F50" s="83" t="str">
        <f t="shared" si="0"/>
        <v>Bitte Daten eingeben</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row>
    <row r="51" spans="1:45" ht="15.75">
      <c r="A51" s="80"/>
      <c r="B51" s="80"/>
      <c r="C51" s="81"/>
      <c r="D51" s="82"/>
      <c r="E51" s="82"/>
      <c r="F51" s="83" t="str">
        <f t="shared" si="0"/>
        <v>Bitte Daten eingeben</v>
      </c>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row>
    <row r="52" spans="1:45" ht="15.75">
      <c r="A52" s="80"/>
      <c r="B52" s="80"/>
      <c r="C52" s="81"/>
      <c r="D52" s="82"/>
      <c r="E52" s="82"/>
      <c r="F52" s="83" t="str">
        <f t="shared" si="0"/>
        <v>Bitte Daten eingeben</v>
      </c>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row>
    <row r="53" spans="1:45" ht="15.75">
      <c r="A53" s="80"/>
      <c r="B53" s="80"/>
      <c r="C53" s="81"/>
      <c r="D53" s="82"/>
      <c r="E53" s="82"/>
      <c r="F53" s="83" t="str">
        <f t="shared" si="0"/>
        <v>Bitte Daten eingeben</v>
      </c>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row>
    <row r="54" spans="1:45" ht="15.75">
      <c r="A54" s="80"/>
      <c r="B54" s="80"/>
      <c r="C54" s="81"/>
      <c r="D54" s="82"/>
      <c r="E54" s="82"/>
      <c r="F54" s="83" t="str">
        <f t="shared" si="0"/>
        <v>Bitte Daten eingeben</v>
      </c>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row>
    <row r="55" spans="1:45" ht="15.75">
      <c r="A55" s="80"/>
      <c r="B55" s="80"/>
      <c r="C55" s="81"/>
      <c r="D55" s="82"/>
      <c r="E55" s="82"/>
      <c r="F55" s="83" t="str">
        <f t="shared" si="0"/>
        <v>Bitte Daten eingeben</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row>
    <row r="56" spans="1:45" ht="15.75">
      <c r="A56" s="80"/>
      <c r="B56" s="80"/>
      <c r="C56" s="81"/>
      <c r="D56" s="82"/>
      <c r="E56" s="82"/>
      <c r="F56" s="83" t="str">
        <f t="shared" si="0"/>
        <v>Bitte Daten eingeben</v>
      </c>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row>
    <row r="57" spans="1:45" ht="15.75">
      <c r="A57" s="80"/>
      <c r="B57" s="80"/>
      <c r="C57" s="81"/>
      <c r="D57" s="82"/>
      <c r="E57" s="82"/>
      <c r="F57" s="83" t="str">
        <f t="shared" si="0"/>
        <v>Bitte Daten eingeben</v>
      </c>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row>
    <row r="58" spans="1:45" ht="15.75">
      <c r="A58" s="80"/>
      <c r="B58" s="80"/>
      <c r="C58" s="81"/>
      <c r="D58" s="82"/>
      <c r="E58" s="82"/>
      <c r="F58" s="83" t="str">
        <f t="shared" si="0"/>
        <v>Bitte Daten eingeben</v>
      </c>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row>
    <row r="59" spans="1:45" ht="15.75">
      <c r="A59" s="80"/>
      <c r="B59" s="80"/>
      <c r="C59" s="81"/>
      <c r="D59" s="82"/>
      <c r="E59" s="82"/>
      <c r="F59" s="83" t="str">
        <f t="shared" si="0"/>
        <v>Bitte Daten eingeben</v>
      </c>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row>
    <row r="60" spans="1:45" ht="15.75">
      <c r="A60" s="80"/>
      <c r="B60" s="80"/>
      <c r="C60" s="81"/>
      <c r="D60" s="82"/>
      <c r="E60" s="82"/>
      <c r="F60" s="83" t="str">
        <f t="shared" si="0"/>
        <v>Bitte Daten eingeben</v>
      </c>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row>
    <row r="61" spans="1:45" ht="15.75">
      <c r="A61" s="80"/>
      <c r="B61" s="80"/>
      <c r="C61" s="81"/>
      <c r="D61" s="82"/>
      <c r="E61" s="82"/>
      <c r="F61" s="83" t="str">
        <f t="shared" si="0"/>
        <v>Bitte Daten eingeben</v>
      </c>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row>
    <row r="62" spans="1:45" ht="15.75">
      <c r="A62" s="80"/>
      <c r="B62" s="80"/>
      <c r="C62" s="81"/>
      <c r="D62" s="82"/>
      <c r="E62" s="82"/>
      <c r="F62" s="83" t="str">
        <f t="shared" si="0"/>
        <v>Bitte Daten eingeben</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row>
    <row r="63" spans="1:45" ht="15.75">
      <c r="A63" s="80"/>
      <c r="B63" s="80"/>
      <c r="C63" s="81"/>
      <c r="D63" s="82"/>
      <c r="E63" s="82"/>
      <c r="F63" s="83" t="str">
        <f t="shared" si="0"/>
        <v>Bitte Daten eingeben</v>
      </c>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row>
    <row r="64" spans="1:45" ht="15.75">
      <c r="A64" s="80"/>
      <c r="B64" s="80"/>
      <c r="C64" s="81"/>
      <c r="D64" s="82"/>
      <c r="E64" s="82"/>
      <c r="F64" s="83" t="str">
        <f t="shared" si="0"/>
        <v>Bitte Daten eingeben</v>
      </c>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row>
    <row r="65" spans="1:45" ht="15.75">
      <c r="A65" s="80"/>
      <c r="B65" s="80"/>
      <c r="C65" s="81"/>
      <c r="D65" s="82"/>
      <c r="E65" s="82"/>
      <c r="F65" s="83" t="str">
        <f t="shared" si="0"/>
        <v>Bitte Daten eingeben</v>
      </c>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row>
    <row r="66" spans="1:45" ht="15.75">
      <c r="A66" s="80"/>
      <c r="B66" s="80"/>
      <c r="C66" s="81"/>
      <c r="D66" s="82"/>
      <c r="E66" s="82"/>
      <c r="F66" s="83" t="str">
        <f t="shared" si="0"/>
        <v>Bitte Daten eingeben</v>
      </c>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row>
    <row r="67" spans="1:45" ht="15.75">
      <c r="A67" s="80"/>
      <c r="B67" s="80"/>
      <c r="C67" s="81"/>
      <c r="D67" s="82"/>
      <c r="E67" s="82"/>
      <c r="F67" s="83" t="str">
        <f t="shared" si="0"/>
        <v>Bitte Daten eingeben</v>
      </c>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row>
    <row r="68" spans="1:45" ht="15.75">
      <c r="A68" s="80"/>
      <c r="B68" s="80"/>
      <c r="C68" s="81"/>
      <c r="D68" s="82"/>
      <c r="E68" s="82"/>
      <c r="F68" s="83" t="str">
        <f t="shared" si="0"/>
        <v>Bitte Daten eingeben</v>
      </c>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row>
    <row r="69" spans="1:45" ht="15.75">
      <c r="A69" s="80"/>
      <c r="B69" s="80"/>
      <c r="C69" s="81"/>
      <c r="D69" s="82"/>
      <c r="E69" s="82"/>
      <c r="F69" s="83" t="str">
        <f t="shared" ref="F69:F99" si="2">IF(AND(ISBLANK(A69),ISBLANK(B69),ISBLANK(C69),ISBLANK(D69),ISBLANK(E69)),"Bitte Daten eingeben",IF(NOT(OR(AND(ISTEXT(A69),ISTEXT(B69),ISTEXT(C69),ISNUMBER(D69),ISNUMBER(E69),COUNTA(A69:E69)=5),FALSE)),"Bitte Daten vervollständigen",IF(VLOOKUP(D69,$X$7:$Y$11,2)=E69,"OK",IF(AND(D69=$X$9,OR(E69=$W$7,E69=$W$8)),"OK","Wettkampfnummer passt nicht zum Geburtsjahr"))))</f>
        <v>Bitte Daten eingeben</v>
      </c>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row>
    <row r="70" spans="1:45" ht="15.75">
      <c r="A70" s="80"/>
      <c r="B70" s="80"/>
      <c r="C70" s="81"/>
      <c r="D70" s="82"/>
      <c r="E70" s="82"/>
      <c r="F70" s="83" t="str">
        <f t="shared" si="2"/>
        <v>Bitte Daten eingeben</v>
      </c>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row>
    <row r="71" spans="1:45" ht="15.75">
      <c r="A71" s="80"/>
      <c r="B71" s="80"/>
      <c r="C71" s="81"/>
      <c r="D71" s="82"/>
      <c r="E71" s="82"/>
      <c r="F71" s="83" t="str">
        <f t="shared" si="2"/>
        <v>Bitte Daten eingeben</v>
      </c>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row>
    <row r="72" spans="1:45" ht="15.75">
      <c r="A72" s="80"/>
      <c r="B72" s="80"/>
      <c r="C72" s="81"/>
      <c r="D72" s="82"/>
      <c r="E72" s="82"/>
      <c r="F72" s="83" t="str">
        <f t="shared" si="2"/>
        <v>Bitte Daten eingeben</v>
      </c>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row>
    <row r="73" spans="1:45" ht="15.75">
      <c r="A73" s="80"/>
      <c r="B73" s="80"/>
      <c r="C73" s="81"/>
      <c r="D73" s="82"/>
      <c r="E73" s="82"/>
      <c r="F73" s="83" t="str">
        <f t="shared" si="2"/>
        <v>Bitte Daten eingeben</v>
      </c>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row>
    <row r="74" spans="1:45" ht="15.75">
      <c r="A74" s="80"/>
      <c r="B74" s="80"/>
      <c r="C74" s="81"/>
      <c r="D74" s="82"/>
      <c r="E74" s="82"/>
      <c r="F74" s="83" t="str">
        <f t="shared" si="2"/>
        <v>Bitte Daten eingeben</v>
      </c>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row>
    <row r="75" spans="1:45" ht="15.75">
      <c r="A75" s="80"/>
      <c r="B75" s="80"/>
      <c r="C75" s="81"/>
      <c r="D75" s="82"/>
      <c r="E75" s="82"/>
      <c r="F75" s="83" t="str">
        <f t="shared" si="2"/>
        <v>Bitte Daten eingeben</v>
      </c>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row>
    <row r="76" spans="1:45" ht="15.75">
      <c r="A76" s="80"/>
      <c r="B76" s="80"/>
      <c r="C76" s="81"/>
      <c r="D76" s="82"/>
      <c r="E76" s="82"/>
      <c r="F76" s="83" t="str">
        <f t="shared" si="2"/>
        <v>Bitte Daten eingeben</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row>
    <row r="77" spans="1:45" ht="15.75">
      <c r="A77" s="80"/>
      <c r="B77" s="80"/>
      <c r="C77" s="81"/>
      <c r="D77" s="82"/>
      <c r="E77" s="82"/>
      <c r="F77" s="83" t="str">
        <f t="shared" si="2"/>
        <v>Bitte Daten eingeben</v>
      </c>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row>
    <row r="78" spans="1:45" ht="15.75">
      <c r="A78" s="80"/>
      <c r="B78" s="80"/>
      <c r="C78" s="81"/>
      <c r="D78" s="82"/>
      <c r="E78" s="82"/>
      <c r="F78" s="83" t="str">
        <f t="shared" si="2"/>
        <v>Bitte Daten eingeben</v>
      </c>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row>
    <row r="79" spans="1:45" ht="15.75">
      <c r="A79" s="80"/>
      <c r="B79" s="80"/>
      <c r="C79" s="81"/>
      <c r="D79" s="82"/>
      <c r="E79" s="82"/>
      <c r="F79" s="83" t="str">
        <f t="shared" si="2"/>
        <v>Bitte Daten eingeben</v>
      </c>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row>
    <row r="80" spans="1:45" ht="15.75">
      <c r="A80" s="80"/>
      <c r="B80" s="80"/>
      <c r="C80" s="81"/>
      <c r="D80" s="82"/>
      <c r="E80" s="82"/>
      <c r="F80" s="83" t="str">
        <f t="shared" si="2"/>
        <v>Bitte Daten eingeben</v>
      </c>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row>
    <row r="81" spans="1:45" ht="15.75">
      <c r="A81" s="80"/>
      <c r="B81" s="80"/>
      <c r="C81" s="81"/>
      <c r="D81" s="82"/>
      <c r="E81" s="82"/>
      <c r="F81" s="83" t="str">
        <f t="shared" si="2"/>
        <v>Bitte Daten eingeben</v>
      </c>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row>
    <row r="82" spans="1:45" ht="15.75">
      <c r="A82" s="80"/>
      <c r="B82" s="80"/>
      <c r="C82" s="81"/>
      <c r="D82" s="82"/>
      <c r="E82" s="82"/>
      <c r="F82" s="83" t="str">
        <f t="shared" si="2"/>
        <v>Bitte Daten eingeben</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row>
    <row r="83" spans="1:45" ht="15.75">
      <c r="A83" s="80"/>
      <c r="B83" s="80"/>
      <c r="C83" s="81"/>
      <c r="D83" s="82"/>
      <c r="E83" s="82"/>
      <c r="F83" s="83" t="str">
        <f t="shared" si="2"/>
        <v>Bitte Daten eingeben</v>
      </c>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row>
    <row r="84" spans="1:45" ht="15.75">
      <c r="A84" s="80"/>
      <c r="B84" s="80"/>
      <c r="C84" s="81"/>
      <c r="D84" s="82"/>
      <c r="E84" s="82"/>
      <c r="F84" s="83" t="str">
        <f t="shared" si="2"/>
        <v>Bitte Daten eingeben</v>
      </c>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row>
    <row r="85" spans="1:45" ht="15.75">
      <c r="A85" s="80"/>
      <c r="B85" s="80"/>
      <c r="C85" s="81"/>
      <c r="D85" s="82"/>
      <c r="E85" s="82"/>
      <c r="F85" s="83" t="str">
        <f t="shared" si="2"/>
        <v>Bitte Daten eingeben</v>
      </c>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row>
    <row r="86" spans="1:45" ht="15.75">
      <c r="A86" s="80"/>
      <c r="B86" s="80"/>
      <c r="C86" s="81"/>
      <c r="D86" s="82"/>
      <c r="E86" s="82"/>
      <c r="F86" s="83" t="str">
        <f t="shared" si="2"/>
        <v>Bitte Daten eingeben</v>
      </c>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row>
    <row r="87" spans="1:45" ht="15.75">
      <c r="A87" s="80"/>
      <c r="B87" s="80"/>
      <c r="C87" s="81"/>
      <c r="D87" s="82"/>
      <c r="E87" s="82"/>
      <c r="F87" s="83" t="str">
        <f t="shared" si="2"/>
        <v>Bitte Daten eingeben</v>
      </c>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row>
    <row r="88" spans="1:45" ht="15.75">
      <c r="A88" s="80"/>
      <c r="B88" s="80"/>
      <c r="C88" s="81"/>
      <c r="D88" s="82"/>
      <c r="E88" s="82"/>
      <c r="F88" s="83" t="str">
        <f t="shared" si="2"/>
        <v>Bitte Daten eingeben</v>
      </c>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row>
    <row r="89" spans="1:45" ht="15.75">
      <c r="A89" s="80"/>
      <c r="B89" s="80"/>
      <c r="C89" s="81"/>
      <c r="D89" s="82"/>
      <c r="E89" s="82"/>
      <c r="F89" s="83" t="str">
        <f t="shared" si="2"/>
        <v>Bitte Daten eingeben</v>
      </c>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row>
    <row r="90" spans="1:45" ht="15.75">
      <c r="A90" s="80"/>
      <c r="B90" s="80"/>
      <c r="C90" s="81"/>
      <c r="D90" s="82"/>
      <c r="E90" s="82"/>
      <c r="F90" s="83" t="str">
        <f t="shared" si="2"/>
        <v>Bitte Daten eingeben</v>
      </c>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row>
    <row r="91" spans="1:45" ht="15.75">
      <c r="A91" s="80"/>
      <c r="B91" s="80"/>
      <c r="C91" s="81"/>
      <c r="D91" s="82"/>
      <c r="E91" s="82"/>
      <c r="F91" s="83" t="str">
        <f t="shared" si="2"/>
        <v>Bitte Daten eingeben</v>
      </c>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row>
    <row r="92" spans="1:45" ht="15.75">
      <c r="A92" s="80"/>
      <c r="B92" s="80"/>
      <c r="C92" s="81"/>
      <c r="D92" s="82"/>
      <c r="E92" s="82"/>
      <c r="F92" s="83" t="str">
        <f t="shared" si="2"/>
        <v>Bitte Daten eingeben</v>
      </c>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row>
    <row r="93" spans="1:45" ht="15.75">
      <c r="A93" s="80"/>
      <c r="B93" s="80"/>
      <c r="C93" s="81"/>
      <c r="D93" s="82"/>
      <c r="E93" s="82"/>
      <c r="F93" s="83" t="str">
        <f t="shared" si="2"/>
        <v>Bitte Daten eingeben</v>
      </c>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row>
    <row r="94" spans="1:45" ht="15.75">
      <c r="A94" s="80"/>
      <c r="B94" s="80"/>
      <c r="C94" s="81"/>
      <c r="D94" s="82"/>
      <c r="E94" s="82"/>
      <c r="F94" s="83" t="str">
        <f t="shared" si="2"/>
        <v>Bitte Daten eingeben</v>
      </c>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row>
    <row r="95" spans="1:45" ht="15.75">
      <c r="A95" s="80"/>
      <c r="B95" s="80"/>
      <c r="C95" s="81"/>
      <c r="D95" s="82"/>
      <c r="E95" s="82"/>
      <c r="F95" s="83" t="str">
        <f t="shared" si="2"/>
        <v>Bitte Daten eingeben</v>
      </c>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row>
    <row r="96" spans="1:45" ht="15.75">
      <c r="A96" s="80"/>
      <c r="B96" s="80"/>
      <c r="C96" s="81"/>
      <c r="D96" s="82"/>
      <c r="E96" s="82"/>
      <c r="F96" s="83" t="str">
        <f t="shared" si="2"/>
        <v>Bitte Daten eingeben</v>
      </c>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row>
    <row r="97" spans="1:45" ht="15.75">
      <c r="A97" s="80"/>
      <c r="B97" s="80"/>
      <c r="C97" s="81"/>
      <c r="D97" s="82"/>
      <c r="E97" s="82"/>
      <c r="F97" s="83" t="str">
        <f t="shared" si="2"/>
        <v>Bitte Daten eingeben</v>
      </c>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row>
    <row r="98" spans="1:45" ht="15.75">
      <c r="A98" s="80"/>
      <c r="B98" s="80"/>
      <c r="C98" s="81"/>
      <c r="D98" s="82"/>
      <c r="E98" s="82"/>
      <c r="F98" s="83" t="str">
        <f t="shared" si="2"/>
        <v>Bitte Daten eingeben</v>
      </c>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row>
    <row r="99" spans="1:45" ht="15.75">
      <c r="A99" s="80"/>
      <c r="B99" s="80"/>
      <c r="C99" s="81"/>
      <c r="D99" s="82"/>
      <c r="E99" s="82"/>
      <c r="F99" s="83" t="str">
        <f t="shared" si="2"/>
        <v>Bitte Daten eingeben</v>
      </c>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row>
    <row r="100" spans="1:45" ht="15.75">
      <c r="A100" s="80"/>
      <c r="B100" s="80"/>
      <c r="C100" s="82"/>
      <c r="D100" s="82"/>
      <c r="E100" s="82"/>
      <c r="F100" s="83" t="str">
        <f>IF(AND(ISBLANK(A100),ISBLANK(B100),ISBLANK(C100),ISBLANK(D100),ISBLANK(E100)),"Bitte Daten eingeben",IF(NOT(OR(AND(ISTEXT(A100),ISTEXT(B100),ISTEXT(C100),ISNUMBER(D100),ISNUMBER(E100),COUNTA(A100:E100)=5),FALSE)),"Bitte Daten vervollständigen",IF(VLOOKUP(D100,$X$7:$Y$11,2)=E100,"OK",IF(AND(D100=$X$9,OR(E100=$W$7,E100=$W$8)),"OK","Wettkampfnummer passt nicht zum Geburtsjahr"))))</f>
        <v>Bitte Daten eingeben</v>
      </c>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row>
  </sheetData>
  <sheetProtection password="8085" sheet="1"/>
  <mergeCells count="1">
    <mergeCell ref="D2:E2"/>
  </mergeCells>
  <dataValidations xWindow="364" yWindow="330" count="3">
    <dataValidation type="list" allowBlank="1" showInputMessage="1" showErrorMessage="1" sqref="C5:C100" xr:uid="{5D4ECFE8-19AB-4C18-B339-EF4F97CAED08}">
      <formula1>$V$7:$V$8</formula1>
    </dataValidation>
    <dataValidation type="list" allowBlank="1" showInputMessage="1" showErrorMessage="1" sqref="D5:D100" xr:uid="{1320BD4B-7251-4322-BADB-AB2C5EB40D1B}">
      <formula1>$X$7:$X$11</formula1>
    </dataValidation>
    <dataValidation type="list" allowBlank="1" showInputMessage="1" showErrorMessage="1" sqref="E5:E100" xr:uid="{71C396EA-4562-48A5-A80F-8DD8A4C79F16}">
      <formula1>IF(OR(D5=$X$11,D5=$X$10),WkNr_1,IF(D5=$X$9,WkNr,WKNr_2))</formula1>
    </dataValidation>
  </dataValidations>
  <pageMargins left="0.19652777777777777" right="0.19652777777777777" top="0.98402777777777772" bottom="0.98402777777777772" header="0.51180555555555551" footer="0.51180555555555551"/>
  <pageSetup paperSize="9" scale="89" firstPageNumber="0" orientation="landscape" horizontalDpi="300" verticalDpi="300"/>
  <headerFooter alignWithMargins="0">
    <oddHeader>&amp;C&amp;A&amp;R&amp;F</oddHeader>
    <oddFooter>&amp;R&amp;D</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41"/>
  <sheetViews>
    <sheetView showRowColHeaders="0" zoomScale="110" zoomScaleNormal="110" workbookViewId="0">
      <selection activeCell="A5" sqref="A5"/>
    </sheetView>
  </sheetViews>
  <sheetFormatPr baseColWidth="10" defaultColWidth="11" defaultRowHeight="12.75"/>
  <cols>
    <col min="1" max="1" width="22.140625" style="19" customWidth="1"/>
    <col min="2" max="2" width="16" style="19" customWidth="1"/>
    <col min="3" max="3" width="25.7109375" style="19" hidden="1" customWidth="1"/>
    <col min="4" max="4" width="7.5703125" style="68" hidden="1" customWidth="1"/>
    <col min="5" max="5" width="21.85546875" style="19" hidden="1" customWidth="1"/>
    <col min="6" max="6" width="18.42578125" style="19" customWidth="1"/>
    <col min="7" max="7" width="36.7109375" style="19" customWidth="1"/>
    <col min="8" max="8" width="22.42578125" style="19" hidden="1" customWidth="1"/>
    <col min="9" max="9" width="11.7109375" style="68" customWidth="1"/>
    <col min="10" max="10" width="13.140625" style="86" customWidth="1"/>
    <col min="11" max="26" width="11" style="19" customWidth="1"/>
    <col min="27" max="27" width="11" style="19" hidden="1" customWidth="1"/>
    <col min="28" max="16384" width="11" style="19"/>
  </cols>
  <sheetData>
    <row r="1" spans="1:64" ht="15.75">
      <c r="A1" s="87" t="str">
        <f>"Kampfrichter und Übungsleiter "&amp;IF(LEN(Deckblatt!C21)&gt;0,Deckblatt!C21,IF(LEN(Deckblatt!C24)&gt;0,Deckblatt!C24,""))</f>
        <v xml:space="preserve">Kampfrichter und Übungsleiter </v>
      </c>
      <c r="B1" s="88"/>
      <c r="C1" s="88"/>
      <c r="D1" s="89"/>
      <c r="E1" s="88"/>
      <c r="F1" s="88"/>
      <c r="G1" s="88"/>
      <c r="H1" s="88"/>
      <c r="I1" s="90"/>
      <c r="AA1" s="19" t="str">
        <f>IF(ISBLANK('Kampfrichter-Fachgebiete'!C1),"",'Kampfrichter-Fachgebiete'!C1)</f>
        <v>Kitu-Cup 1</v>
      </c>
    </row>
    <row r="2" spans="1:64">
      <c r="A2" s="91" t="s">
        <v>78</v>
      </c>
      <c r="B2" s="91" t="s">
        <v>79</v>
      </c>
      <c r="C2" s="91" t="s">
        <v>86</v>
      </c>
      <c r="D2" s="92" t="s">
        <v>87</v>
      </c>
      <c r="E2" s="91" t="s">
        <v>88</v>
      </c>
      <c r="F2" s="91" t="s">
        <v>89</v>
      </c>
      <c r="G2" s="91" t="s">
        <v>90</v>
      </c>
      <c r="H2" s="91" t="s">
        <v>91</v>
      </c>
      <c r="I2" s="149" t="s">
        <v>92</v>
      </c>
      <c r="J2" s="93"/>
      <c r="K2" s="94"/>
      <c r="L2" s="94"/>
      <c r="M2" s="94"/>
      <c r="N2" s="94"/>
      <c r="O2" s="94"/>
      <c r="P2" s="94"/>
      <c r="Q2" s="94"/>
      <c r="R2" s="94"/>
      <c r="S2" s="94"/>
      <c r="T2" s="94"/>
      <c r="U2" s="94"/>
      <c r="V2" s="94"/>
      <c r="W2" s="94"/>
      <c r="X2" s="94"/>
      <c r="Y2" s="94"/>
      <c r="Z2" s="94"/>
      <c r="AA2" s="19" t="str">
        <f>IF(ISBLANK('Kampfrichter-Fachgebiete'!C2),"",'Kampfrichter-Fachgebiete'!C2)</f>
        <v>Kitu-Cup 2</v>
      </c>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row>
    <row r="3" spans="1:64" ht="15">
      <c r="A3" s="80"/>
      <c r="B3" s="80"/>
      <c r="C3" s="80"/>
      <c r="D3" s="82"/>
      <c r="E3" s="80"/>
      <c r="F3" s="80"/>
      <c r="G3" s="150"/>
      <c r="H3" s="146"/>
      <c r="I3" s="95"/>
      <c r="J3" s="86" t="str">
        <f t="shared" ref="J3:J41" si="0">IF(AND(ISTEXT(A3),ISTEXT(B3),ISTEXT(G3),ISTEXT(I3)),"ok","bitte Daten eingeben/vervollständigen")</f>
        <v>bitte Daten eingeben/vervollständigen</v>
      </c>
      <c r="AA3" s="19" t="str">
        <f>IF(ISBLANK('Kampfrichter-Fachgebiete'!C3),"",'Kampfrichter-Fachgebiete'!C3)</f>
        <v>Ausdauerlauf</v>
      </c>
    </row>
    <row r="4" spans="1:64" ht="15">
      <c r="A4" s="80"/>
      <c r="B4" s="80"/>
      <c r="C4" s="80"/>
      <c r="D4" s="82"/>
      <c r="E4" s="80"/>
      <c r="F4" s="80"/>
      <c r="G4" s="95"/>
      <c r="H4" s="147"/>
      <c r="I4" s="95"/>
      <c r="J4" s="86" t="str">
        <f t="shared" si="0"/>
        <v>bitte Daten eingeben/vervollständigen</v>
      </c>
      <c r="AA4" s="19" t="str">
        <f>IF(ISBLANK('Kampfrichter-Fachgebiete'!C4),"",'Kampfrichter-Fachgebiete'!C4)</f>
        <v>beliebig</v>
      </c>
    </row>
    <row r="5" spans="1:64" ht="15">
      <c r="A5" s="80"/>
      <c r="B5" s="80"/>
      <c r="C5" s="80"/>
      <c r="D5" s="82"/>
      <c r="E5" s="80"/>
      <c r="F5" s="80"/>
      <c r="G5" s="80"/>
      <c r="H5" s="147"/>
      <c r="I5" s="95"/>
      <c r="J5" s="86" t="str">
        <f t="shared" si="0"/>
        <v>bitte Daten eingeben/vervollständigen</v>
      </c>
      <c r="AA5" s="19" t="str">
        <f>IF(ISBLANK('Kampfrichter-Fachgebiete'!C5),"",'Kampfrichter-Fachgebiete'!C5)</f>
        <v/>
      </c>
    </row>
    <row r="6" spans="1:64" ht="15">
      <c r="A6" s="80"/>
      <c r="B6" s="80"/>
      <c r="C6" s="80"/>
      <c r="D6" s="82"/>
      <c r="E6" s="80"/>
      <c r="F6" s="80"/>
      <c r="G6" s="80"/>
      <c r="H6" s="147"/>
      <c r="I6" s="95"/>
      <c r="J6" s="86" t="str">
        <f t="shared" si="0"/>
        <v>bitte Daten eingeben/vervollständigen</v>
      </c>
      <c r="AA6" s="19" t="str">
        <f>IF(ISBLANK('Kampfrichter-Fachgebiete'!C6),"",'Kampfrichter-Fachgebiete'!C6)</f>
        <v/>
      </c>
    </row>
    <row r="7" spans="1:64" ht="15">
      <c r="A7" s="80"/>
      <c r="B7" s="80"/>
      <c r="C7" s="80"/>
      <c r="D7" s="82"/>
      <c r="E7" s="80"/>
      <c r="F7" s="80"/>
      <c r="G7" s="80"/>
      <c r="H7" s="147"/>
      <c r="I7" s="95"/>
      <c r="J7" s="86" t="str">
        <f t="shared" si="0"/>
        <v>bitte Daten eingeben/vervollständigen</v>
      </c>
      <c r="AA7" s="19" t="str">
        <f>IF(ISBLANK('Kampfrichter-Fachgebiete'!C7),"",'Kampfrichter-Fachgebiete'!C7)</f>
        <v/>
      </c>
    </row>
    <row r="8" spans="1:64" ht="15">
      <c r="A8" s="80"/>
      <c r="B8" s="80"/>
      <c r="C8" s="80"/>
      <c r="D8" s="82"/>
      <c r="E8" s="80"/>
      <c r="F8" s="80"/>
      <c r="G8" s="80"/>
      <c r="H8" s="147"/>
      <c r="I8" s="95"/>
      <c r="J8" s="86" t="str">
        <f t="shared" si="0"/>
        <v>bitte Daten eingeben/vervollständigen</v>
      </c>
      <c r="AA8" s="19" t="str">
        <f>IF(ISBLANK('Kampfrichter-Fachgebiete'!C8),"",'Kampfrichter-Fachgebiete'!C8)</f>
        <v/>
      </c>
    </row>
    <row r="9" spans="1:64" ht="15">
      <c r="A9" s="80"/>
      <c r="B9" s="80"/>
      <c r="C9" s="80"/>
      <c r="D9" s="82"/>
      <c r="E9" s="80"/>
      <c r="F9" s="80"/>
      <c r="G9" s="80"/>
      <c r="H9" s="147"/>
      <c r="I9" s="95"/>
      <c r="J9" s="86" t="str">
        <f t="shared" si="0"/>
        <v>bitte Daten eingeben/vervollständigen</v>
      </c>
      <c r="AA9" s="19" t="str">
        <f>IF(ISBLANK('Kampfrichter-Fachgebiete'!C9),"",'Kampfrichter-Fachgebiete'!C9)</f>
        <v/>
      </c>
    </row>
    <row r="10" spans="1:64" ht="15">
      <c r="A10" s="80"/>
      <c r="B10" s="80"/>
      <c r="C10" s="80"/>
      <c r="D10" s="82"/>
      <c r="E10" s="80"/>
      <c r="F10" s="80"/>
      <c r="G10" s="80"/>
      <c r="H10" s="147"/>
      <c r="I10" s="95"/>
      <c r="J10" s="86" t="str">
        <f t="shared" si="0"/>
        <v>bitte Daten eingeben/vervollständigen</v>
      </c>
      <c r="AA10" s="19" t="str">
        <f>IF(ISBLANK('Kampfrichter-Fachgebiete'!C10),"",'Kampfrichter-Fachgebiete'!C10)</f>
        <v/>
      </c>
    </row>
    <row r="11" spans="1:64" ht="15">
      <c r="A11" s="80"/>
      <c r="B11" s="80"/>
      <c r="C11" s="80"/>
      <c r="D11" s="82"/>
      <c r="E11" s="80"/>
      <c r="F11" s="80"/>
      <c r="G11" s="80"/>
      <c r="H11" s="147"/>
      <c r="I11" s="95"/>
      <c r="J11" s="86" t="str">
        <f t="shared" si="0"/>
        <v>bitte Daten eingeben/vervollständigen</v>
      </c>
      <c r="AA11" s="19" t="str">
        <f>IF(ISBLANK('Kampfrichter-Fachgebiete'!C11),"",'Kampfrichter-Fachgebiete'!C11)</f>
        <v/>
      </c>
    </row>
    <row r="12" spans="1:64" ht="15">
      <c r="A12" s="80"/>
      <c r="B12" s="80"/>
      <c r="C12" s="80"/>
      <c r="D12" s="82"/>
      <c r="E12" s="80"/>
      <c r="F12" s="80"/>
      <c r="G12" s="80"/>
      <c r="H12" s="147"/>
      <c r="I12" s="95"/>
      <c r="J12" s="86" t="str">
        <f t="shared" si="0"/>
        <v>bitte Daten eingeben/vervollständigen</v>
      </c>
      <c r="AA12" s="19" t="str">
        <f>IF(ISBLANK('Kampfrichter-Fachgebiete'!C12),"",'Kampfrichter-Fachgebiete'!C12)</f>
        <v/>
      </c>
    </row>
    <row r="13" spans="1:64" ht="15">
      <c r="A13" s="80"/>
      <c r="B13" s="80"/>
      <c r="C13" s="80"/>
      <c r="D13" s="82"/>
      <c r="E13" s="80"/>
      <c r="F13" s="80"/>
      <c r="G13" s="80"/>
      <c r="H13" s="147"/>
      <c r="I13" s="95"/>
      <c r="J13" s="86" t="str">
        <f t="shared" si="0"/>
        <v>bitte Daten eingeben/vervollständigen</v>
      </c>
      <c r="AA13" s="19" t="str">
        <f>IF(ISBLANK('Kampfrichter-Fachgebiete'!C13),"",'Kampfrichter-Fachgebiete'!C13)</f>
        <v/>
      </c>
    </row>
    <row r="14" spans="1:64" ht="15">
      <c r="A14" s="80"/>
      <c r="B14" s="80"/>
      <c r="C14" s="80"/>
      <c r="D14" s="82"/>
      <c r="E14" s="80"/>
      <c r="F14" s="80"/>
      <c r="G14" s="80"/>
      <c r="H14" s="147"/>
      <c r="I14" s="95"/>
      <c r="J14" s="86" t="str">
        <f t="shared" si="0"/>
        <v>bitte Daten eingeben/vervollständigen</v>
      </c>
      <c r="AA14" s="19" t="str">
        <f>IF(ISBLANK('Kampfrichter-Fachgebiete'!C14),"",'Kampfrichter-Fachgebiete'!C14)</f>
        <v/>
      </c>
    </row>
    <row r="15" spans="1:64" ht="15">
      <c r="A15" s="80"/>
      <c r="B15" s="80"/>
      <c r="C15" s="80"/>
      <c r="D15" s="82"/>
      <c r="E15" s="80"/>
      <c r="F15" s="80"/>
      <c r="G15" s="80"/>
      <c r="H15" s="147"/>
      <c r="I15" s="95"/>
      <c r="J15" s="86" t="str">
        <f t="shared" si="0"/>
        <v>bitte Daten eingeben/vervollständigen</v>
      </c>
    </row>
    <row r="16" spans="1:64" ht="15">
      <c r="A16" s="80"/>
      <c r="B16" s="80"/>
      <c r="C16" s="80"/>
      <c r="D16" s="82"/>
      <c r="E16" s="80"/>
      <c r="F16" s="80"/>
      <c r="G16" s="80"/>
      <c r="H16" s="147"/>
      <c r="I16" s="95"/>
      <c r="J16" s="86" t="str">
        <f t="shared" si="0"/>
        <v>bitte Daten eingeben/vervollständigen</v>
      </c>
    </row>
    <row r="17" spans="1:10" ht="15">
      <c r="A17" s="80"/>
      <c r="B17" s="80"/>
      <c r="C17" s="80"/>
      <c r="D17" s="82"/>
      <c r="E17" s="80"/>
      <c r="F17" s="80"/>
      <c r="G17" s="80"/>
      <c r="H17" s="147"/>
      <c r="I17" s="95"/>
      <c r="J17" s="86" t="str">
        <f t="shared" si="0"/>
        <v>bitte Daten eingeben/vervollständigen</v>
      </c>
    </row>
    <row r="18" spans="1:10" ht="15">
      <c r="A18" s="80"/>
      <c r="B18" s="80"/>
      <c r="C18" s="80"/>
      <c r="D18" s="82"/>
      <c r="E18" s="80"/>
      <c r="F18" s="80"/>
      <c r="G18" s="80"/>
      <c r="H18" s="147"/>
      <c r="I18" s="95"/>
      <c r="J18" s="86" t="str">
        <f t="shared" si="0"/>
        <v>bitte Daten eingeben/vervollständigen</v>
      </c>
    </row>
    <row r="19" spans="1:10" ht="15">
      <c r="A19" s="80"/>
      <c r="B19" s="80"/>
      <c r="C19" s="80"/>
      <c r="D19" s="82"/>
      <c r="E19" s="80"/>
      <c r="F19" s="80"/>
      <c r="G19" s="80"/>
      <c r="H19" s="147"/>
      <c r="I19" s="95"/>
      <c r="J19" s="86" t="str">
        <f t="shared" si="0"/>
        <v>bitte Daten eingeben/vervollständigen</v>
      </c>
    </row>
    <row r="20" spans="1:10" ht="15">
      <c r="A20" s="80"/>
      <c r="B20" s="80"/>
      <c r="C20" s="80"/>
      <c r="D20" s="82"/>
      <c r="E20" s="80"/>
      <c r="F20" s="80"/>
      <c r="G20" s="80"/>
      <c r="H20" s="147"/>
      <c r="I20" s="95"/>
      <c r="J20" s="86" t="str">
        <f t="shared" si="0"/>
        <v>bitte Daten eingeben/vervollständigen</v>
      </c>
    </row>
    <row r="21" spans="1:10" ht="15">
      <c r="A21" s="80"/>
      <c r="B21" s="80"/>
      <c r="C21" s="80"/>
      <c r="D21" s="82"/>
      <c r="E21" s="80"/>
      <c r="F21" s="80"/>
      <c r="G21" s="80"/>
      <c r="H21" s="147"/>
      <c r="I21" s="95"/>
      <c r="J21" s="86" t="str">
        <f t="shared" si="0"/>
        <v>bitte Daten eingeben/vervollständigen</v>
      </c>
    </row>
    <row r="22" spans="1:10" ht="15">
      <c r="A22" s="80"/>
      <c r="B22" s="80"/>
      <c r="C22" s="80"/>
      <c r="D22" s="82"/>
      <c r="E22" s="80"/>
      <c r="F22" s="80"/>
      <c r="G22" s="80"/>
      <c r="H22" s="147"/>
      <c r="I22" s="95"/>
      <c r="J22" s="86" t="str">
        <f t="shared" si="0"/>
        <v>bitte Daten eingeben/vervollständigen</v>
      </c>
    </row>
    <row r="23" spans="1:10" ht="15">
      <c r="A23" s="80"/>
      <c r="B23" s="80"/>
      <c r="C23" s="80"/>
      <c r="D23" s="82"/>
      <c r="E23" s="80"/>
      <c r="F23" s="80"/>
      <c r="G23" s="80"/>
      <c r="H23" s="147"/>
      <c r="I23" s="95"/>
      <c r="J23" s="86" t="str">
        <f t="shared" si="0"/>
        <v>bitte Daten eingeben/vervollständigen</v>
      </c>
    </row>
    <row r="24" spans="1:10" ht="15">
      <c r="A24" s="80"/>
      <c r="B24" s="80"/>
      <c r="C24" s="80"/>
      <c r="D24" s="82"/>
      <c r="E24" s="80"/>
      <c r="F24" s="80"/>
      <c r="G24" s="80"/>
      <c r="H24" s="147"/>
      <c r="I24" s="95"/>
      <c r="J24" s="86" t="str">
        <f t="shared" si="0"/>
        <v>bitte Daten eingeben/vervollständigen</v>
      </c>
    </row>
    <row r="25" spans="1:10" ht="15">
      <c r="A25" s="80"/>
      <c r="B25" s="80"/>
      <c r="C25" s="80"/>
      <c r="D25" s="82"/>
      <c r="E25" s="80"/>
      <c r="F25" s="80"/>
      <c r="G25" s="80"/>
      <c r="H25" s="147"/>
      <c r="I25" s="95"/>
      <c r="J25" s="86" t="str">
        <f t="shared" si="0"/>
        <v>bitte Daten eingeben/vervollständigen</v>
      </c>
    </row>
    <row r="26" spans="1:10" ht="15">
      <c r="A26" s="80"/>
      <c r="B26" s="80"/>
      <c r="C26" s="80"/>
      <c r="D26" s="82"/>
      <c r="E26" s="80"/>
      <c r="F26" s="80"/>
      <c r="G26" s="80"/>
      <c r="H26" s="147"/>
      <c r="I26" s="95"/>
      <c r="J26" s="86" t="str">
        <f t="shared" si="0"/>
        <v>bitte Daten eingeben/vervollständigen</v>
      </c>
    </row>
    <row r="27" spans="1:10" ht="15">
      <c r="A27" s="80"/>
      <c r="B27" s="80"/>
      <c r="C27" s="80"/>
      <c r="D27" s="82"/>
      <c r="E27" s="80"/>
      <c r="F27" s="80"/>
      <c r="G27" s="80"/>
      <c r="H27" s="147"/>
      <c r="I27" s="95"/>
      <c r="J27" s="86" t="str">
        <f t="shared" si="0"/>
        <v>bitte Daten eingeben/vervollständigen</v>
      </c>
    </row>
    <row r="28" spans="1:10" ht="15">
      <c r="A28" s="80"/>
      <c r="B28" s="80"/>
      <c r="C28" s="80"/>
      <c r="D28" s="82"/>
      <c r="E28" s="80"/>
      <c r="F28" s="80"/>
      <c r="G28" s="80"/>
      <c r="H28" s="147"/>
      <c r="I28" s="95"/>
      <c r="J28" s="86" t="str">
        <f t="shared" si="0"/>
        <v>bitte Daten eingeben/vervollständigen</v>
      </c>
    </row>
    <row r="29" spans="1:10" ht="15">
      <c r="A29" s="80"/>
      <c r="B29" s="80"/>
      <c r="C29" s="80"/>
      <c r="D29" s="82"/>
      <c r="E29" s="80"/>
      <c r="F29" s="80"/>
      <c r="G29" s="80"/>
      <c r="H29" s="147"/>
      <c r="I29" s="95"/>
      <c r="J29" s="86" t="str">
        <f t="shared" si="0"/>
        <v>bitte Daten eingeben/vervollständigen</v>
      </c>
    </row>
    <row r="30" spans="1:10" ht="15">
      <c r="A30" s="80"/>
      <c r="B30" s="80"/>
      <c r="C30" s="80"/>
      <c r="D30" s="82"/>
      <c r="E30" s="80"/>
      <c r="F30" s="80"/>
      <c r="G30" s="80"/>
      <c r="H30" s="147"/>
      <c r="I30" s="95"/>
      <c r="J30" s="86" t="str">
        <f t="shared" si="0"/>
        <v>bitte Daten eingeben/vervollständigen</v>
      </c>
    </row>
    <row r="31" spans="1:10" ht="15">
      <c r="A31" s="80"/>
      <c r="B31" s="80"/>
      <c r="C31" s="80"/>
      <c r="D31" s="82"/>
      <c r="E31" s="80"/>
      <c r="F31" s="80"/>
      <c r="G31" s="80"/>
      <c r="H31" s="147"/>
      <c r="I31" s="95"/>
      <c r="J31" s="86" t="str">
        <f t="shared" si="0"/>
        <v>bitte Daten eingeben/vervollständigen</v>
      </c>
    </row>
    <row r="32" spans="1:10" ht="15">
      <c r="A32" s="80"/>
      <c r="B32" s="80"/>
      <c r="C32" s="80"/>
      <c r="D32" s="82"/>
      <c r="E32" s="80"/>
      <c r="F32" s="80"/>
      <c r="G32" s="80"/>
      <c r="H32" s="147"/>
      <c r="I32" s="95"/>
      <c r="J32" s="86" t="str">
        <f t="shared" si="0"/>
        <v>bitte Daten eingeben/vervollständigen</v>
      </c>
    </row>
    <row r="33" spans="1:10" ht="15">
      <c r="A33" s="80"/>
      <c r="B33" s="80"/>
      <c r="C33" s="80"/>
      <c r="D33" s="82"/>
      <c r="E33" s="80"/>
      <c r="F33" s="80"/>
      <c r="G33" s="80"/>
      <c r="H33" s="147"/>
      <c r="I33" s="95"/>
      <c r="J33" s="86" t="str">
        <f t="shared" si="0"/>
        <v>bitte Daten eingeben/vervollständigen</v>
      </c>
    </row>
    <row r="34" spans="1:10" ht="15">
      <c r="A34" s="80"/>
      <c r="B34" s="80"/>
      <c r="C34" s="80"/>
      <c r="D34" s="82"/>
      <c r="E34" s="80"/>
      <c r="F34" s="80"/>
      <c r="G34" s="80"/>
      <c r="H34" s="147"/>
      <c r="I34" s="95"/>
      <c r="J34" s="86" t="str">
        <f t="shared" si="0"/>
        <v>bitte Daten eingeben/vervollständigen</v>
      </c>
    </row>
    <row r="35" spans="1:10" ht="15">
      <c r="A35" s="80"/>
      <c r="B35" s="80"/>
      <c r="C35" s="80"/>
      <c r="D35" s="82"/>
      <c r="E35" s="80"/>
      <c r="F35" s="80"/>
      <c r="G35" s="80"/>
      <c r="H35" s="147"/>
      <c r="I35" s="95"/>
      <c r="J35" s="86" t="str">
        <f t="shared" si="0"/>
        <v>bitte Daten eingeben/vervollständigen</v>
      </c>
    </row>
    <row r="36" spans="1:10" ht="15">
      <c r="A36" s="80"/>
      <c r="B36" s="80"/>
      <c r="C36" s="80"/>
      <c r="D36" s="82"/>
      <c r="E36" s="80"/>
      <c r="F36" s="80"/>
      <c r="G36" s="80"/>
      <c r="H36" s="147"/>
      <c r="I36" s="95"/>
      <c r="J36" s="86" t="str">
        <f t="shared" si="0"/>
        <v>bitte Daten eingeben/vervollständigen</v>
      </c>
    </row>
    <row r="37" spans="1:10" ht="15">
      <c r="A37" s="80"/>
      <c r="B37" s="80"/>
      <c r="C37" s="80"/>
      <c r="D37" s="82"/>
      <c r="E37" s="80"/>
      <c r="F37" s="80"/>
      <c r="G37" s="80"/>
      <c r="H37" s="147"/>
      <c r="I37" s="95"/>
      <c r="J37" s="86" t="str">
        <f t="shared" si="0"/>
        <v>bitte Daten eingeben/vervollständigen</v>
      </c>
    </row>
    <row r="38" spans="1:10" ht="15">
      <c r="A38" s="80"/>
      <c r="B38" s="80"/>
      <c r="C38" s="80"/>
      <c r="D38" s="82"/>
      <c r="E38" s="80"/>
      <c r="F38" s="80"/>
      <c r="G38" s="80"/>
      <c r="H38" s="147"/>
      <c r="I38" s="95"/>
      <c r="J38" s="86" t="str">
        <f t="shared" si="0"/>
        <v>bitte Daten eingeben/vervollständigen</v>
      </c>
    </row>
    <row r="39" spans="1:10" ht="15">
      <c r="A39" s="80"/>
      <c r="B39" s="80"/>
      <c r="C39" s="80"/>
      <c r="D39" s="82"/>
      <c r="E39" s="80"/>
      <c r="F39" s="80"/>
      <c r="G39" s="80"/>
      <c r="H39" s="147"/>
      <c r="I39" s="95"/>
      <c r="J39" s="86" t="str">
        <f t="shared" si="0"/>
        <v>bitte Daten eingeben/vervollständigen</v>
      </c>
    </row>
    <row r="40" spans="1:10" ht="15">
      <c r="A40" s="80"/>
      <c r="B40" s="80"/>
      <c r="C40" s="80"/>
      <c r="D40" s="82"/>
      <c r="E40" s="80"/>
      <c r="F40" s="80"/>
      <c r="G40" s="80"/>
      <c r="H40" s="147"/>
      <c r="I40" s="95"/>
      <c r="J40" s="86" t="str">
        <f t="shared" si="0"/>
        <v>bitte Daten eingeben/vervollständigen</v>
      </c>
    </row>
    <row r="41" spans="1:10" ht="15">
      <c r="A41" s="80"/>
      <c r="B41" s="80"/>
      <c r="C41" s="80"/>
      <c r="D41" s="82"/>
      <c r="E41" s="80"/>
      <c r="F41" s="80"/>
      <c r="G41" s="80"/>
      <c r="H41" s="148"/>
      <c r="I41" s="95"/>
      <c r="J41" s="86" t="str">
        <f t="shared" si="0"/>
        <v>bitte Daten eingeben/vervollständigen</v>
      </c>
    </row>
  </sheetData>
  <sheetProtection password="8085" sheet="1" selectLockedCells="1"/>
  <dataValidations count="2">
    <dataValidation type="list" operator="equal"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3:H41" xr:uid="{00000000-0002-0000-0400-000000000000}">
      <formula1>Kampfrichter_Fachgebietsliste</formula1>
      <formula2>0</formula2>
    </dataValidation>
    <dataValidation type="list" operator="equal" allowBlank="1" showInputMessage="1" showErrorMessage="1" promptTitle="Einsatzwunsch" prompt="Bitte geben Sie an, in welchem Bereich der Kampfrichter eingesetzt werden möchte." sqref="I3:I41" xr:uid="{00000000-0002-0000-0400-000001000000}">
      <formula1>$AA$1:$AA$4</formula1>
      <formula2>0</formula2>
    </dataValidation>
  </dataValidations>
  <pageMargins left="0.74791666666666667" right="0.74791666666666667" top="0.98402777777777772" bottom="0.98402777777777772" header="0.49236111111111114" footer="0.49236111111111114"/>
  <pageSetup paperSize="9" firstPageNumber="0" orientation="landscape" horizontalDpi="300" verticalDpi="300"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0"/>
  <sheetViews>
    <sheetView zoomScale="140" zoomScaleNormal="140" workbookViewId="0">
      <selection activeCell="A5" sqref="A5"/>
    </sheetView>
  </sheetViews>
  <sheetFormatPr baseColWidth="10" defaultColWidth="11" defaultRowHeight="12.75"/>
  <cols>
    <col min="1" max="1" width="10.5703125" style="68" customWidth="1"/>
    <col min="2" max="2" width="40.140625" style="19" customWidth="1"/>
    <col min="3" max="3" width="13.42578125" style="68" customWidth="1"/>
    <col min="4" max="16384" width="11" style="19"/>
  </cols>
  <sheetData>
    <row r="1" spans="1:52" ht="18">
      <c r="A1" s="96" t="s">
        <v>51</v>
      </c>
    </row>
    <row r="2" spans="1:52">
      <c r="A2" s="22"/>
      <c r="B2" s="22"/>
      <c r="C2" s="22"/>
      <c r="D2" s="97" t="str">
        <f>IF(LEN(Deckblatt!C21)&gt;0,Deckblatt!C21,IF(LEN(Deckblatt!C24)&gt;0,Deckblatt!C24,"Bitte tragen Sie auf dem Deckblatt ihren Verein ein!"))</f>
        <v>Bitte tragen Sie auf dem Deckblatt ihren Verein ein!</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row>
    <row r="3" spans="1:52">
      <c r="A3" s="98" t="s">
        <v>93</v>
      </c>
      <c r="B3" s="99"/>
      <c r="C3" s="100"/>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c r="A4" s="98" t="s">
        <v>94</v>
      </c>
      <c r="B4" s="99"/>
      <c r="C4" s="100"/>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6" spans="1:52">
      <c r="A6" s="89" t="s">
        <v>77</v>
      </c>
      <c r="B6" s="88" t="s">
        <v>76</v>
      </c>
      <c r="C6" s="89" t="s">
        <v>95</v>
      </c>
    </row>
    <row r="7" spans="1:52">
      <c r="A7" s="101">
        <v>14001</v>
      </c>
      <c r="B7" s="102" t="s">
        <v>96</v>
      </c>
      <c r="C7" s="48">
        <f>COUNTIF(Teilnehmer!$E$5:$E$100,A7)</f>
        <v>0</v>
      </c>
    </row>
    <row r="8" spans="1:52">
      <c r="A8" s="101">
        <v>14002</v>
      </c>
      <c r="B8" s="102" t="s">
        <v>97</v>
      </c>
      <c r="C8" s="48">
        <f>COUNTIF(Teilnehmer!$E$5:$E$100,A8)</f>
        <v>0</v>
      </c>
    </row>
    <row r="9" spans="1:52">
      <c r="A9" s="71"/>
      <c r="B9" s="103"/>
      <c r="C9" s="104">
        <f>SUM(C7:C8)</f>
        <v>0</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1" spans="1:52">
      <c r="A11" s="105"/>
      <c r="B11" s="106"/>
      <c r="C11" s="89" t="s">
        <v>95</v>
      </c>
      <c r="D11" s="107" t="s">
        <v>98</v>
      </c>
    </row>
    <row r="12" spans="1:52">
      <c r="A12" s="108"/>
      <c r="B12" s="109" t="s">
        <v>99</v>
      </c>
      <c r="C12" s="48">
        <f>SUM(C7:C8)</f>
        <v>0</v>
      </c>
      <c r="D12" s="110"/>
    </row>
    <row r="13" spans="1:52">
      <c r="A13" s="108"/>
      <c r="B13" s="109" t="s">
        <v>100</v>
      </c>
      <c r="C13" s="101">
        <v>7</v>
      </c>
      <c r="D13" s="110"/>
    </row>
    <row r="14" spans="1:52">
      <c r="A14" s="111"/>
      <c r="B14" s="112" t="s">
        <v>101</v>
      </c>
      <c r="C14" s="113">
        <f>IF(AND((C9&gt;0),(C13&gt;0)),INT((C12+C13-1)/C13),0)</f>
        <v>0</v>
      </c>
      <c r="D14" s="115">
        <f>C14</f>
        <v>0</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1:52">
      <c r="A15" s="111"/>
      <c r="B15" s="109" t="s">
        <v>102</v>
      </c>
      <c r="C15" s="114"/>
      <c r="D15" s="115">
        <f>COUNTIF('Kampfrichter und Übungsleiter'!J3:J41,"ok")</f>
        <v>0</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c r="A16" s="116"/>
      <c r="B16" s="117"/>
      <c r="D16" s="110"/>
    </row>
    <row r="17" spans="1:52">
      <c r="A17" s="108"/>
      <c r="B17" s="109" t="s">
        <v>103</v>
      </c>
      <c r="C17" s="118">
        <v>3</v>
      </c>
      <c r="D17" s="110"/>
    </row>
    <row r="18" spans="1:52">
      <c r="A18" s="108"/>
      <c r="B18" s="120" t="s">
        <v>104</v>
      </c>
      <c r="C18" s="121">
        <v>10</v>
      </c>
      <c r="D18" s="110"/>
    </row>
    <row r="19" spans="1:52" hidden="1">
      <c r="A19" s="108"/>
      <c r="B19" s="122" t="s">
        <v>105</v>
      </c>
      <c r="C19" s="119"/>
      <c r="D19" s="123">
        <v>0</v>
      </c>
    </row>
    <row r="20" spans="1:52" hidden="1">
      <c r="A20" s="108"/>
      <c r="B20" s="122" t="s">
        <v>106</v>
      </c>
      <c r="C20" s="118">
        <v>0</v>
      </c>
      <c r="D20" s="110"/>
    </row>
    <row r="21" spans="1:52" hidden="1">
      <c r="A21" s="108"/>
      <c r="B21" s="122" t="s">
        <v>107</v>
      </c>
      <c r="C21" s="119"/>
      <c r="D21" s="123">
        <v>0</v>
      </c>
    </row>
    <row r="22" spans="1:52">
      <c r="A22" s="124"/>
      <c r="B22" s="125"/>
      <c r="C22" s="119"/>
      <c r="D22" s="126"/>
    </row>
    <row r="23" spans="1:52">
      <c r="A23" s="116"/>
      <c r="B23" s="127" t="str">
        <f>IF(D21=0,"Die Wettkampfunterlagen werden nicht zugesandt, sondern vor dem Wettkampf ausgegeben","")</f>
        <v>Die Wettkampfunterlagen werden nicht zugesandt, sondern vor dem Wettkampf ausgegeben</v>
      </c>
      <c r="C23" s="128"/>
      <c r="D23" s="110"/>
    </row>
    <row r="24" spans="1:52">
      <c r="A24" s="108"/>
      <c r="B24" s="122" t="s">
        <v>108</v>
      </c>
      <c r="C24" s="129" t="str">
        <f>IF(OR(ISBLANK(Deckblatt!C$62),ISNA(Deckblatt!D$16)),"?",C17*C9)</f>
        <v>?</v>
      </c>
      <c r="D24" s="130" t="str">
        <f>IF(ISNUMBER(C24),C24,"?")</f>
        <v>?</v>
      </c>
    </row>
    <row r="25" spans="1:52">
      <c r="A25" s="108"/>
      <c r="B25" s="122" t="s">
        <v>109</v>
      </c>
      <c r="C25" s="129">
        <f>IF(D15&lt;D14,(D14-D15)*C18,0)</f>
        <v>0</v>
      </c>
      <c r="D25" s="130">
        <f>IF(ISNUMBER(C25),C25,"?")</f>
        <v>0</v>
      </c>
    </row>
    <row r="26" spans="1:52">
      <c r="A26" s="108"/>
      <c r="B26" s="131"/>
      <c r="C26" s="25"/>
      <c r="D26" s="126"/>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c r="A27" s="132"/>
      <c r="B27" s="133" t="s">
        <v>110</v>
      </c>
      <c r="C27" s="133"/>
      <c r="D27" s="134" t="str">
        <f>IF(AND(ISNUMBER(D24),ISNUMBER(D25)),SUM(D24:D25),"?")</f>
        <v>?</v>
      </c>
    </row>
    <row r="29" spans="1:52">
      <c r="A29" s="135" t="str">
        <f>IF(ISBLANK(Deckblatt!C62),"Bitte tragen Sie auf dem Deckblatt das Anmeldedatum ein!","")</f>
        <v>Bitte tragen Sie auf dem Deckblatt das Anmeldedatum ein!</v>
      </c>
    </row>
    <row r="30" spans="1:52">
      <c r="A30" s="135" t="str">
        <f>IF(ISBLANK(Deckblatt!C21),"Bitte tragen Sie auf dem Deckblatt ihren Verein ein!","")</f>
        <v>Bitte tragen Sie auf dem Deckblatt ihren Verein ein!</v>
      </c>
    </row>
  </sheetData>
  <sheetProtection password="8085" sheet="1"/>
  <pageMargins left="0.78749999999999998" right="0.78749999999999998" top="0.78749999999999998" bottom="0.98402777777777772" header="0.51180555555555551" footer="0.51180555555555551"/>
  <pageSetup paperSize="9" firstPageNumber="0" orientation="portrait" horizontalDpi="300" verticalDpi="300"/>
  <headerFooter alignWithMargins="0">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4BDBB-7AC9-46D6-A7C4-663CAB1B7A0A}">
  <dimension ref="A1"/>
  <sheetViews>
    <sheetView workbookViewId="0"/>
  </sheetViews>
  <sheetFormatPr baseColWidth="10" defaultColWidth="10.7109375" defaultRowHeight="12.75"/>
  <sheetData/>
  <sheetProtection password="8085"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310F-2077-4EC7-9AE2-CD9955420756}">
  <dimension ref="A1"/>
  <sheetViews>
    <sheetView workbookViewId="0"/>
  </sheetViews>
  <sheetFormatPr baseColWidth="10" defaultColWidth="10.7109375" defaultRowHeight="12.75"/>
  <sheetData/>
  <sheetProtection password="8085"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3783D-3271-49FE-AAF5-3C03D93EFA0C}">
  <dimension ref="A1"/>
  <sheetViews>
    <sheetView workbookViewId="0"/>
  </sheetViews>
  <sheetFormatPr baseColWidth="10" defaultColWidth="10.7109375" defaultRowHeight="12.75"/>
  <sheetData/>
  <sheetProtection password="8085"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31875-2259-4E10-905C-700DDA2589B5}">
  <dimension ref="A1"/>
  <sheetViews>
    <sheetView workbookViewId="0"/>
  </sheetViews>
  <sheetFormatPr baseColWidth="10" defaultColWidth="10.7109375" defaultRowHeight="12.75"/>
  <sheetData/>
  <sheetProtection password="8085"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Anleitung</vt:lpstr>
      <vt:lpstr>Deckblatt</vt:lpstr>
      <vt:lpstr>Teilnehmer</vt:lpstr>
      <vt:lpstr>Kampfrichter und Übungsleiter</vt:lpstr>
      <vt:lpstr>Übersicht</vt:lpstr>
      <vt:lpstr>Leer 1</vt:lpstr>
      <vt:lpstr>Leer 2</vt:lpstr>
      <vt:lpstr>Leer 3</vt:lpstr>
      <vt:lpstr>Leer 4</vt:lpstr>
      <vt:lpstr>Kampfrichter-Fachgebiete</vt:lpstr>
      <vt:lpstr>Vereine</vt:lpstr>
      <vt:lpstr>Zahlungsarten</vt:lpstr>
      <vt:lpstr>Deckblatt!Druckbereich</vt:lpstr>
      <vt:lpstr>Teilnehmer!Drucktitel</vt:lpstr>
      <vt:lpstr>EWKNrListe</vt:lpstr>
      <vt:lpstr>Teilnehmer!Excel_BuiltIn_Print_Area</vt:lpstr>
      <vt:lpstr>'Kampfrichter-Fachgebiete'!Kampfrichter_Fachgebietsliste</vt:lpstr>
      <vt:lpstr>Kampfrichter_Fachgebietsliste</vt:lpstr>
      <vt:lpstr>Vereinsliste</vt:lpstr>
      <vt:lpstr>WkNr</vt:lpstr>
      <vt:lpstr>WkNr_1</vt:lpstr>
      <vt:lpstr>WKNr_2</vt:lpstr>
      <vt:lpstr>WKNrListe</vt:lpstr>
      <vt:lpstr>Zahlungsart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Binder Karl</dc:creator>
  <cp:lastModifiedBy>Karl Binder</cp:lastModifiedBy>
  <cp:lastPrinted>2024-02-05T10:58:21Z</cp:lastPrinted>
  <dcterms:created xsi:type="dcterms:W3CDTF">2020-03-09T11:15:53Z</dcterms:created>
  <dcterms:modified xsi:type="dcterms:W3CDTF">2024-02-26T16:48:10Z</dcterms:modified>
</cp:coreProperties>
</file>